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555" windowWidth="10005" windowHeight="6585" activeTab="0"/>
  </bookViews>
  <sheets>
    <sheet name="Документ" sheetId="1" r:id="rId1"/>
  </sheets>
  <definedNames>
    <definedName name="_xlnm._FilterDatabase" localSheetId="0" hidden="1">'Документ'!$A$6:$Q$166</definedName>
    <definedName name="_xlnm.Print_Titles" localSheetId="0">'Документ'!$3:$6</definedName>
    <definedName name="_xlnm.Print_Area" localSheetId="0">'Документ'!$A$1:$K$166</definedName>
  </definedNames>
  <calcPr fullCalcOnLoad="1"/>
</workbook>
</file>

<file path=xl/sharedStrings.xml><?xml version="1.0" encoding="utf-8"?>
<sst xmlns="http://schemas.openxmlformats.org/spreadsheetml/2006/main" count="315" uniqueCount="295">
  <si>
    <t>Код бюджетной классификации Российской Федерации</t>
  </si>
  <si>
    <t>Наименование доходов</t>
  </si>
  <si>
    <t>1</t>
  </si>
  <si>
    <t>2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</si>
  <si>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</si>
  <si>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</si>
  <si>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</si>
  <si>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</si>
  <si>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</si>
  <si>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</si>
  <si>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</si>
  <si>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</si>
  <si>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</si>
  <si>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</si>
  <si>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1 09 03000 00 0000 110</t>
  </si>
  <si>
    <t>Платежи за пользование природными ресурсами</t>
  </si>
  <si>
    <t>1 09 03020 00 0000 110</t>
  </si>
  <si>
    <t>Платежи за добычу полезных ископаемых</t>
  </si>
  <si>
    <t>1 09 03023 01 0000 110</t>
  </si>
  <si>
    <t>Платежи за добычу подземных вод</t>
  </si>
  <si>
    <t>1 09 03080 00 0000 110</t>
  </si>
  <si>
    <t>Отчисления на воспроизводство минерально-сырьевой базы</t>
  </si>
  <si>
    <t>1 09 03083 02 0000 110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</si>
  <si>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</si>
  <si>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1 09 04000 00 0000 110</t>
  </si>
  <si>
    <t>Налоги на имущество</t>
  </si>
  <si>
    <t>1 09 04010 02 0000 110</t>
  </si>
  <si>
    <t>Налог на имущество предприятий</t>
  </si>
  <si>
    <t>1 09 04020 02 0000 110</t>
  </si>
  <si>
    <t>Налог с владельцев транспортных средств и налог на приобретение автотранспортных средств</t>
  </si>
  <si>
    <t>1 09 04030 01 0000 110</t>
  </si>
  <si>
    <t>Налог на пользователей автомобильных дорог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</si>
  <si>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</si>
  <si>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</si>
  <si>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</si>
  <si>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</si>
  <si>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</si>
  <si>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</si>
  <si>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</si>
  <si>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</si>
  <si>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</si>
  <si>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</si>
  <si>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</si>
  <si>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</si>
  <si>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</si>
  <si>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</si>
  <si>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</si>
  <si>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</si>
  <si>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</si>
  <si>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</si>
  <si>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</si>
  <si>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БЕЗВОЗМЕЗДНЫЕ ПОСТУПЛЕНИЯ</t>
  </si>
  <si>
    <t>Иные межбюджетные трансферты</t>
  </si>
  <si>
    <t>В С Е Г О:</t>
  </si>
  <si>
    <t>Плата за сбросы загрязняющих веществ в водные объекты</t>
  </si>
  <si>
    <t xml:space="preserve">Доходы от компенсации затрат государства      </t>
  </si>
  <si>
    <t>Прочие доходы от компенсации затрат государства</t>
  </si>
  <si>
    <t>рублей</t>
  </si>
  <si>
    <t>Сумма
 на 2015 год</t>
  </si>
  <si>
    <t>Сумма
 на 2016 год</t>
  </si>
  <si>
    <t>НАЛОГИ НА СОВОКУПНЫЙ ДОХОД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</si>
  <si>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</si>
  <si>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</si>
  <si>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</si>
  <si>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</si>
  <si>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Сумма 
на 2015 год с учётом изменений</t>
  </si>
  <si>
    <t>Сумма 
на 2016 год с учётом изменений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</si>
  <si>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</si>
  <si>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</si>
  <si>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 в местные бюджеты</t>
  </si>
  <si>
    <t>от 29.12.2014 
№ 90-З</t>
  </si>
  <si>
    <t xml:space="preserve"> (первоначальный)</t>
  </si>
  <si>
    <t>(с учётом изменений)</t>
  </si>
  <si>
    <t xml:space="preserve">
Единый сельскохозяйственный налог
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</si>
  <si>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</si>
  <si>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</si>
  <si>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</si>
  <si>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</si>
  <si>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 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</si>
  <si>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</si>
  <si>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</si>
  <si>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</si>
  <si>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</si>
  <si>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Прочие доходы от компенсации затрат бюджетов муниципальных районов</t>
  </si>
  <si>
    <t>000 1 14 06010 00 0000 430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</si>
  <si>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</si>
  <si>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</si>
  <si>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000 1 16 03000 00 0000 140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</si>
  <si>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</si>
  <si>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</si>
  <si>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</si>
  <si>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</si>
  <si>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</si>
  <si>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</si>
  <si>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</si>
  <si>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</si>
  <si>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</si>
  <si>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</si>
  <si>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</si>
  <si>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</si>
  <si>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бюджетам субъектов Российской Федерации и муниципальных образований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</si>
  <si>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</si>
  <si>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</si>
  <si>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</si>
  <si>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</si>
  <si>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Субсидии бюджетам на реализацию федеральных целевых программ</t>
  </si>
  <si>
    <t>Субсидии бюджетам муниципальных районов на реализацию федеральных целевых программ</t>
  </si>
  <si>
    <t>Субсидии бюджетам  на софинансирование капитальных вложений в объекты государственной  (муниципальной)  собственности</t>
  </si>
  <si>
    <t>Субсидии бюджетам муниципальных районов  на софинансирование капитальных вложений в объекты муниципальной 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</si>
  <si>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</si>
  <si>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</si>
  <si>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</si>
  <si>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</si>
  <si>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</si>
  <si>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</si>
  <si>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</si>
  <si>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</si>
  <si>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</si>
  <si>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</si>
  <si>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000 2 02 03020 00 0000 151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</si>
  <si>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</si>
  <si>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</si>
  <si>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</si>
  <si>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</si>
  <si>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</si>
  <si>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</si>
  <si>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</si>
  <si>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</si>
  <si>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</si>
  <si>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</si>
  <si>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</si>
  <si>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</si>
  <si>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000 2 02 04061 00 0000 151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</si>
  <si>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</si>
  <si>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000 2 02 04061 05 0000 151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</si>
  <si>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</si>
  <si>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</si>
  <si>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летиз бюджетов муниципальных районов</t>
  </si>
  <si>
    <t xml:space="preserve">Доходы от перечисления части прибыли, остающейся после уплаты налогов и иных обязательных платежей государственных унитарных предприятий, созданных муниципальными районами 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</si>
  <si>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</si>
  <si>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000 2 02 04041 00 0000 151</t>
  </si>
  <si>
    <t>Межбюджетные трасферты,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 расширения информационных технологий и оцифровки</t>
  </si>
  <si>
    <t>000 2 02 04041 05 0000 151</t>
  </si>
  <si>
    <t>000 1 09 00000 00 0000 000</t>
  </si>
  <si>
    <t>000 1 09 01000 00 0000 110</t>
  </si>
  <si>
    <t>Налог на прибыль организаций, зачислявшийся до 1 января 2005 года в местные бюджеты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</si>
  <si>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</si>
  <si>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</si>
  <si>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</si>
  <si>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</si>
  <si>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</si>
  <si>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</si>
  <si>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</si>
  <si>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</si>
  <si>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</si>
  <si>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</si>
  <si>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</si>
  <si>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</si>
  <si>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</si>
  <si>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</si>
  <si>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</si>
  <si>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000 1 05 00000 00 0000 000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</si>
  <si>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</si>
  <si>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</si>
  <si>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</si>
  <si>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</si>
  <si>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</si>
  <si>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000 1 08 00000 00 0000 000</t>
  </si>
  <si>
    <t>000 1 08 03000 01 0000 110</t>
  </si>
  <si>
    <t>000 1 08 03010 01 0000 110</t>
  </si>
  <si>
    <t>0001 08 07000 01 0000 110</t>
  </si>
  <si>
    <t>000 1 08 07150 01 0000 110</t>
  </si>
  <si>
    <t>000 1 11 00000 00 0000 000</t>
  </si>
  <si>
    <t>000 1 11 05000 00 0000 120</t>
  </si>
  <si>
    <t>000 1 11 05010 00 0000 120</t>
  </si>
  <si>
    <t>000 1 11 05030 00 0000 120</t>
  </si>
  <si>
    <t xml:space="preserve">000 1 11 05035 05 0000 120 </t>
  </si>
  <si>
    <t>000 1 11 07000 00 0000 120</t>
  </si>
  <si>
    <t>000 1 11 07010 00 0000 120</t>
  </si>
  <si>
    <t>000 1 11 07015 05 0000 120</t>
  </si>
  <si>
    <t>000 1 12 00000 00 0000 000</t>
  </si>
  <si>
    <t>000 1 12 01000 01 0000 120</t>
  </si>
  <si>
    <t>000 1 12 01010 01 0000 120</t>
  </si>
  <si>
    <t>000 1 12 01020 01 0000 120</t>
  </si>
  <si>
    <t>000 1 12 01030 01 0000 120</t>
  </si>
  <si>
    <t>000 1 12 01040 01 0000 120</t>
  </si>
  <si>
    <t>000 1 13 00000 00 0000 000</t>
  </si>
  <si>
    <t>000 1 13 02000 00 0000 130</t>
  </si>
  <si>
    <t>000 1 13 02990 00 0000 130</t>
  </si>
  <si>
    <t>000 1 13 02995 05 0000 130</t>
  </si>
  <si>
    <t>000 1 14 00000 00 0000 000</t>
  </si>
  <si>
    <t>000 1 14 06000 00 0000 430</t>
  </si>
  <si>
    <t>000 1 16 00000 00 0000 000</t>
  </si>
  <si>
    <t>Решение от 19.08.2016 № 5-201</t>
  </si>
  <si>
    <t>Решение от 14.12.2016 № 5-226</t>
  </si>
  <si>
    <t>000 2 02 15001 00 0000 151</t>
  </si>
  <si>
    <t>000 2 02 15001 05 0000 151</t>
  </si>
  <si>
    <t>000 2 02 15002 00 0000 151</t>
  </si>
  <si>
    <t>000 2 02 15002 05 0000 151</t>
  </si>
  <si>
    <t>000 2 02 20000 00 0000 151</t>
  </si>
  <si>
    <t>000 2 02 29999 00 0000 151</t>
  </si>
  <si>
    <t>000 2 02 35118 00 0000 151</t>
  </si>
  <si>
    <t>000 2 02 35118 05 0000 151</t>
  </si>
  <si>
    <t>000 2 02 35260 00 0000 151</t>
  </si>
  <si>
    <t>000 2 02 35260 05 0000 151</t>
  </si>
  <si>
    <t>000 2 02 30024 00 0000 151</t>
  </si>
  <si>
    <t>000 2 02 30029 00 0000 151</t>
  </si>
  <si>
    <t>000 2 02 30029 05 0000 151</t>
  </si>
  <si>
    <t>000 2 02 35082 00 0000 151</t>
  </si>
  <si>
    <t>000 2 02 35082 05 0000 151</t>
  </si>
  <si>
    <t>000 2 02 40014 00 0000 151</t>
  </si>
  <si>
    <t>000 2 02 40014 05 0000 151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</si>
  <si>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организации культуры</t>
  </si>
  <si>
    <t>000 2 02 49999 00 0000 151</t>
  </si>
  <si>
    <t>000 2 02 49999 05 0000 151</t>
  </si>
  <si>
    <t>на осуществление первичного воинского учета на территориях, где отсутствуют военные комиссариаты</t>
  </si>
  <si>
    <t>000 2 19 60010 05 0000 151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</si>
  <si>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</si>
  <si>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</si>
  <si>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</si>
  <si>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</si>
  <si>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</si>
  <si>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</si>
  <si>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</si>
  <si>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</si>
  <si>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</si>
  <si>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</si>
  <si>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</si>
  <si>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000 2 02 19999 00 0000 151</t>
  </si>
  <si>
    <t>Прочие дотации</t>
  </si>
  <si>
    <t>000 2 02 19999 05 0000 151</t>
  </si>
  <si>
    <t>Прочие дотации бюджетам муниципальных районов</t>
  </si>
  <si>
    <t>000 2 02 25519 00 0000 151</t>
  </si>
  <si>
    <t>Субсидии бюджетам на поддержку отрасли культуры</t>
  </si>
  <si>
    <t>000 2 025519 05 0000 151</t>
  </si>
  <si>
    <t>Субсидии бюджетам на поддержку отрасли культуры на поддердку отрасли культуры</t>
  </si>
  <si>
    <t>000 2 02 20216 00 0000 151</t>
  </si>
  <si>
    <t>000 2 02 20216 05 0000 151</t>
  </si>
  <si>
    <t>000 2 025097 00 0000 151</t>
  </si>
  <si>
    <t>000 2 025097 05 0000 151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</si>
  <si>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</si>
  <si>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</si>
  <si>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000 2 02 20051 00 0000 151</t>
  </si>
  <si>
    <t>000 2 02 20051 05 0000 151</t>
  </si>
  <si>
    <t>000 2 02 20077 00 0000 151</t>
  </si>
  <si>
    <t>000 2 02 20077 05 0000 151</t>
  </si>
  <si>
    <t>Субвенции бюджетам муниципальных образований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</si>
  <si>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   на предоставление мер социальной поддержки  по оплате жилья и коммунальныхз услуг отдельным категориям граждан, работающих в учреждениях культуры,находящихся в сельской местности или поселках городского типа на территории Брянской области</t>
  </si>
  <si>
    <t>Субвенции бюджетам  на компенсацию части родительской платы, взимаемой с родитнлей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</si>
  <si>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000 2 02 2999 05 0000 151</t>
  </si>
  <si>
    <t>000 0 16 0802001 00 0000 141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</si>
  <si>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</si>
  <si>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Денежные взыскания (штрафы) за административные правонарушения в области государственного регулирования пороизводства и оборота этилового спирта , алкогольной, спиртоседержащей и табачной продукции</t>
  </si>
  <si>
    <t>000 2 02 10000 00 0000 151</t>
  </si>
  <si>
    <t>000 2 19 00000 05 0000 151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</si>
  <si>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</si>
  <si>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Сведения о внесенных в течение 2018 года изменениях в Решение Жирятинского районного Совета народных депутатов "О бюджете Жирятинского района на 2018 год"</t>
  </si>
  <si>
    <t xml:space="preserve">Сумма                                      на 2018 год                                                       </t>
  </si>
  <si>
    <t xml:space="preserve">Сумма 
на 2018 год </t>
  </si>
  <si>
    <t>000  1 11 05013 05 0000 120</t>
  </si>
  <si>
    <t>Решение от 14.03.2018 № 5-328</t>
  </si>
  <si>
    <t>Решение от 23.05.2018 № 5-335</t>
  </si>
  <si>
    <t>000 2 02 25467 00 0000 151</t>
  </si>
  <si>
    <t>000 2 02 25467 05 0000 151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</si>
  <si>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</si>
  <si>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</si>
  <si>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000 2 02 25497 00 0000 151</t>
  </si>
  <si>
    <t>000 2 02 25497 05 0000 151</t>
  </si>
  <si>
    <t>Субсидии бюджетам на реализацию мероприятий по обеспечению жильем молодых семей</t>
  </si>
  <si>
    <t>Субсидии бюджетам муниципальных районовна реализацию мероприятий по обеспечению жильем молодых семей</t>
  </si>
  <si>
    <t>субсидии на раелизацию отдельных мероприятий по развитию спорта</t>
  </si>
  <si>
    <t>000 2 02 25519 05 0000 151</t>
  </si>
  <si>
    <t>субсидии на подготовку объектов ЖКХ к зиме</t>
  </si>
  <si>
    <t>повышение качества и доступности предоставления государственных и муниципальных услуг</t>
  </si>
  <si>
    <t>Решение от 29.08.2017 №5-358</t>
  </si>
  <si>
    <t>000 1 12 01041 01 0000 120</t>
  </si>
  <si>
    <t xml:space="preserve">Субвенции бюджетам муниципальных образований на компенсацию части родительской платы, взимаемой с родитилей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</si>
  <si>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Субвенции бюджетам муниципальных районов на компенсацию части родительской платы, взимаемой с родитилей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</si>
  <si>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Субвенции бюджетам на выплатуединовременного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</si>
  <si>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выплатуединовременного пособия при всех формах устройства детей, лишенных родительского попечения, в семью</t>
  </si>
  <si>
    <t>000 1 0504000 02 0000 110</t>
  </si>
  <si>
    <t>000 1 0504020 02 0000 110</t>
  </si>
  <si>
    <t>Налог, взимаемый в сввязи с применением патентной системы налогооблажения</t>
  </si>
  <si>
    <t>Налог, взимаемый в сввязи с применением патентной системы налогооблажения, зачисляемый в бюджеты муниципальных районов</t>
  </si>
  <si>
    <t>000 1 16 43000 01 0000 140</t>
  </si>
  <si>
    <t>Денежные взыскния (штрафы) за нарешение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</si>
  <si>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000 1 16 33050 05 0000 140</t>
  </si>
  <si>
    <t>Денежные взыскания (штрафы)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</si>
  <si>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000 1 16 25060 01 0000 140</t>
  </si>
  <si>
    <t>000 1 16 0800001 00 0000 141</t>
  </si>
  <si>
    <t>000 1 16 0801001 00 0000 141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</si>
  <si>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 алкогольной, спиртоседержащей продукции</t>
  </si>
  <si>
    <t>Решение от  20.12.2017 г. № 5-313</t>
  </si>
  <si>
    <t>Решение от 30.10.2018 № 5-362</t>
  </si>
  <si>
    <t>Решение от                        14.12.2018 № 5-383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</si>
</sst>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_-* #,##0.0_р_._-;\-* #,##0.0_р_._-;_-* &quot;-&quot;??_р_._-;_-@_-"/>
    <numFmt numFmtId="179" formatCode="_-* #,##0_р_._-;\-* #,##0_р_._-;_-* &quot;-&quot;??_р_.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12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FF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/>
      <top style="thin">
        <color rgb="FF000000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shrinkToFit="1"/>
    </xf>
    <xf numFmtId="0" fontId="50" fillId="33" borderId="0" xfId="0" applyFont="1" applyFill="1" applyAlignment="1">
      <alignment vertical="center"/>
    </xf>
    <xf numFmtId="4" fontId="2" fillId="33" borderId="12" xfId="0" applyNumberFormat="1" applyFont="1" applyFill="1" applyBorder="1" applyAlignment="1">
      <alignment horizontal="right" shrinkToFit="1"/>
    </xf>
    <xf numFmtId="4" fontId="2" fillId="33" borderId="0" xfId="0" applyNumberFormat="1" applyFont="1" applyFill="1" applyAlignment="1">
      <alignment wrapText="1"/>
    </xf>
    <xf numFmtId="4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4" fontId="50" fillId="33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 vertical="top" shrinkToFit="1"/>
    </xf>
    <xf numFmtId="4" fontId="3" fillId="34" borderId="12" xfId="0" applyNumberFormat="1" applyFont="1" applyFill="1" applyBorder="1" applyAlignment="1">
      <alignment horizontal="right" shrinkToFit="1"/>
    </xf>
    <xf numFmtId="4" fontId="2" fillId="34" borderId="12" xfId="0" applyNumberFormat="1" applyFont="1" applyFill="1" applyBorder="1" applyAlignment="1">
      <alignment horizontal="right" shrinkToFit="1"/>
    </xf>
    <xf numFmtId="4" fontId="3" fillId="34" borderId="12" xfId="0" applyNumberFormat="1" applyFont="1" applyFill="1" applyBorder="1" applyAlignment="1">
      <alignment horizontal="right" vertical="center" shrinkToFit="1"/>
    </xf>
    <xf numFmtId="4" fontId="3" fillId="35" borderId="12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right"/>
    </xf>
    <xf numFmtId="0" fontId="3" fillId="0" borderId="12" xfId="0" applyFont="1" applyFill="1" applyBorder="1" applyAlignment="1">
      <alignment horizontal="center" vertical="top" shrinkToFit="1"/>
    </xf>
    <xf numFmtId="0" fontId="3" fillId="0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" fontId="3" fillId="33" borderId="12" xfId="0" applyNumberFormat="1" applyFont="1" applyFill="1" applyBorder="1" applyAlignment="1">
      <alignment horizontal="right" shrinkToFit="1"/>
    </xf>
    <xf numFmtId="4" fontId="2" fillId="34" borderId="12" xfId="0" applyNumberFormat="1" applyFont="1" applyFill="1" applyBorder="1" applyAlignment="1">
      <alignment horizontal="right" vertical="center" shrinkToFit="1"/>
    </xf>
    <xf numFmtId="4" fontId="51" fillId="0" borderId="0" xfId="0" applyNumberFormat="1" applyFont="1" applyAlignment="1">
      <alignment/>
    </xf>
    <xf numFmtId="0" fontId="51" fillId="0" borderId="0" xfId="0" applyFont="1" applyAlignment="1">
      <alignment/>
    </xf>
    <xf numFmtId="4" fontId="2" fillId="33" borderId="13" xfId="0" applyNumberFormat="1" applyFont="1" applyFill="1" applyBorder="1" applyAlignment="1">
      <alignment horizontal="right" shrinkToFit="1"/>
    </xf>
    <xf numFmtId="4" fontId="3" fillId="33" borderId="13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/>
    </xf>
    <xf numFmtId="4" fontId="2" fillId="0" borderId="14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4" fontId="3" fillId="0" borderId="12" xfId="0" applyNumberFormat="1" applyFont="1" applyFill="1" applyBorder="1" applyAlignment="1">
      <alignment horizontal="right" shrinkToFit="1"/>
    </xf>
    <xf numFmtId="4" fontId="2" fillId="0" borderId="12" xfId="0" applyNumberFormat="1" applyFont="1" applyFill="1" applyBorder="1" applyAlignment="1">
      <alignment horizontal="right" shrinkToFit="1"/>
    </xf>
    <xf numFmtId="0" fontId="50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0" fontId="50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/>
    </xf>
    <xf numFmtId="0" fontId="5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14" xfId="0" applyFont="1" applyBorder="1" applyAlignment="1">
      <alignment horizontal="justify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horizontal="justify" vertical="center" wrapText="1"/>
    </xf>
    <xf numFmtId="4" fontId="2" fillId="0" borderId="12" xfId="0" applyNumberFormat="1" applyFont="1" applyBorder="1" applyAlignment="1">
      <alignment horizontal="right"/>
    </xf>
    <xf numFmtId="0" fontId="53" fillId="0" borderId="12" xfId="0" applyFont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0" fillId="0" borderId="0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0" fillId="0" borderId="17" xfId="0" applyFont="1" applyBorder="1" applyAlignment="1">
      <alignment horizontal="justify" vertical="center" wrapText="1"/>
    </xf>
    <xf numFmtId="0" fontId="52" fillId="0" borderId="18" xfId="0" applyFont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wrapText="1"/>
    </xf>
    <xf numFmtId="2" fontId="2" fillId="0" borderId="12" xfId="0" applyNumberFormat="1" applyFont="1" applyFill="1" applyBorder="1" applyAlignment="1">
      <alignment horizontal="right" wrapText="1"/>
    </xf>
    <xf numFmtId="0" fontId="54" fillId="0" borderId="12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55" fillId="33" borderId="12" xfId="0" applyNumberFormat="1" applyFont="1" applyFill="1" applyBorder="1" applyAlignment="1">
      <alignment horizontal="right" shrinkToFit="1"/>
    </xf>
    <xf numFmtId="0" fontId="2" fillId="0" borderId="21" xfId="0" applyFont="1" applyBorder="1" applyAlignment="1">
      <alignment wrapText="1"/>
    </xf>
    <xf numFmtId="0" fontId="50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22" xfId="0" applyFont="1" applyBorder="1" applyAlignment="1">
      <alignment wrapText="1"/>
    </xf>
    <xf numFmtId="4" fontId="3" fillId="0" borderId="23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 wrapText="1"/>
    </xf>
    <xf numFmtId="4" fontId="3" fillId="0" borderId="12" xfId="0" applyNumberFormat="1" applyFont="1" applyBorder="1" applyAlignment="1">
      <alignment horizontal="right" wrapText="1"/>
    </xf>
    <xf numFmtId="4" fontId="2" fillId="0" borderId="24" xfId="0" applyNumberFormat="1" applyFont="1" applyBorder="1" applyAlignment="1">
      <alignment horizontal="right" wrapText="1"/>
    </xf>
    <xf numFmtId="4" fontId="53" fillId="0" borderId="12" xfId="0" applyNumberFormat="1" applyFont="1" applyFill="1" applyBorder="1" applyAlignment="1">
      <alignment horizontal="right" shrinkToFit="1"/>
    </xf>
    <xf numFmtId="4" fontId="56" fillId="0" borderId="23" xfId="0" applyNumberFormat="1" applyFont="1" applyBorder="1" applyAlignment="1">
      <alignment/>
    </xf>
    <xf numFmtId="4" fontId="56" fillId="0" borderId="12" xfId="0" applyNumberFormat="1" applyFont="1" applyFill="1" applyBorder="1" applyAlignment="1">
      <alignment horizontal="right" shrinkToFit="1"/>
    </xf>
    <xf numFmtId="4" fontId="55" fillId="0" borderId="12" xfId="0" applyNumberFormat="1" applyFont="1" applyFill="1" applyBorder="1" applyAlignment="1">
      <alignment horizontal="right" shrinkToFit="1"/>
    </xf>
    <xf numFmtId="4" fontId="55" fillId="0" borderId="12" xfId="0" applyNumberFormat="1" applyFont="1" applyFill="1" applyBorder="1" applyAlignment="1">
      <alignment horizontal="right" wrapText="1"/>
    </xf>
    <xf numFmtId="0" fontId="55" fillId="0" borderId="12" xfId="0" applyFont="1" applyFill="1" applyBorder="1" applyAlignment="1">
      <alignment horizontal="left" wrapText="1"/>
    </xf>
    <xf numFmtId="4" fontId="55" fillId="33" borderId="23" xfId="0" applyNumberFormat="1" applyFont="1" applyFill="1" applyBorder="1" applyAlignment="1">
      <alignment horizontal="right" shrinkToFit="1"/>
    </xf>
    <xf numFmtId="4" fontId="56" fillId="0" borderId="12" xfId="0" applyNumberFormat="1" applyFont="1" applyBorder="1" applyAlignment="1">
      <alignment/>
    </xf>
    <xf numFmtId="4" fontId="56" fillId="0" borderId="12" xfId="0" applyNumberFormat="1" applyFont="1" applyBorder="1" applyAlignment="1">
      <alignment horizontal="right" wrapText="1"/>
    </xf>
    <xf numFmtId="0" fontId="55" fillId="0" borderId="12" xfId="0" applyFont="1" applyFill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wrapText="1"/>
    </xf>
    <xf numFmtId="4" fontId="2" fillId="0" borderId="23" xfId="0" applyNumberFormat="1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4" fontId="2" fillId="0" borderId="25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0" fontId="52" fillId="0" borderId="13" xfId="0" applyFont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shrinkToFit="1"/>
    </xf>
    <xf numFmtId="4" fontId="2" fillId="33" borderId="23" xfId="0" applyNumberFormat="1" applyFont="1" applyFill="1" applyBorder="1" applyAlignment="1">
      <alignment horizontal="right" shrinkToFit="1"/>
    </xf>
    <xf numFmtId="171" fontId="2" fillId="0" borderId="12" xfId="63" applyFont="1" applyFill="1" applyBorder="1" applyAlignment="1">
      <alignment horizontal="left" wrapText="1"/>
    </xf>
    <xf numFmtId="171" fontId="2" fillId="33" borderId="12" xfId="63" applyFont="1" applyFill="1" applyBorder="1" applyAlignment="1">
      <alignment horizontal="left" wrapText="1"/>
    </xf>
    <xf numFmtId="171" fontId="2" fillId="0" borderId="12" xfId="63" applyFont="1" applyFill="1" applyBorder="1" applyAlignment="1">
      <alignment horizontal="right" wrapText="1"/>
    </xf>
    <xf numFmtId="171" fontId="2" fillId="0" borderId="12" xfId="63" applyNumberFormat="1" applyFont="1" applyFill="1" applyBorder="1" applyAlignment="1">
      <alignment horizontal="right" wrapText="1"/>
    </xf>
    <xf numFmtId="171" fontId="2" fillId="33" borderId="12" xfId="63" applyFont="1" applyFill="1" applyBorder="1" applyAlignment="1">
      <alignment horizontal="right" shrinkToFit="1"/>
    </xf>
    <xf numFmtId="2" fontId="3" fillId="0" borderId="12" xfId="0" applyNumberFormat="1" applyFont="1" applyFill="1" applyBorder="1" applyAlignment="1">
      <alignment horizontal="right" wrapText="1"/>
    </xf>
    <xf numFmtId="2" fontId="2" fillId="33" borderId="12" xfId="0" applyNumberFormat="1" applyFont="1" applyFill="1" applyBorder="1" applyAlignment="1">
      <alignment horizontal="right" shrinkToFit="1"/>
    </xf>
    <xf numFmtId="0" fontId="4" fillId="0" borderId="0" xfId="0" applyFont="1" applyFill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6" fillId="33" borderId="15" xfId="0" applyNumberFormat="1" applyFont="1" applyFill="1" applyBorder="1" applyAlignment="1">
      <alignment horizontal="center" vertical="center" wrapText="1"/>
    </xf>
    <xf numFmtId="4" fontId="26" fillId="33" borderId="13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26" fillId="0" borderId="15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" fontId="55" fillId="0" borderId="14" xfId="0" applyNumberFormat="1" applyFont="1" applyFill="1" applyBorder="1" applyAlignment="1">
      <alignment horizontal="center" vertical="center" wrapText="1"/>
    </xf>
    <xf numFmtId="4" fontId="48" fillId="0" borderId="15" xfId="0" applyNumberFormat="1" applyFont="1" applyFill="1" applyBorder="1" applyAlignment="1">
      <alignment horizontal="center" vertical="center" wrapText="1"/>
    </xf>
    <xf numFmtId="4" fontId="48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0"/>
  <sheetViews>
    <sheetView showGridLines="0" showZeros="0" tabSelected="1" view="pageBreakPreview" zoomScale="71" zoomScaleNormal="70" zoomScaleSheetLayoutView="71" zoomScalePageLayoutView="0" workbookViewId="0" topLeftCell="A1">
      <pane xSplit="2" ySplit="6" topLeftCell="C1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Q1"/>
    </sheetView>
  </sheetViews>
  <sheetFormatPr defaultColWidth="9.140625" defaultRowHeight="15"/>
  <cols>
    <col min="1" max="1" width="33.7109375" style="36" customWidth="1"/>
    <col min="2" max="2" width="50.8515625" style="36" customWidth="1"/>
    <col min="3" max="3" width="27.28125" style="36" customWidth="1"/>
    <col min="4" max="4" width="19.140625" style="36" customWidth="1"/>
    <col min="5" max="5" width="17.28125" style="36" customWidth="1"/>
    <col min="6" max="6" width="18.00390625" style="36" customWidth="1"/>
    <col min="7" max="7" width="17.421875" style="36" hidden="1" customWidth="1"/>
    <col min="8" max="8" width="18.00390625" style="36" customWidth="1"/>
    <col min="9" max="9" width="0.13671875" style="36" customWidth="1"/>
    <col min="10" max="10" width="20.140625" style="36" customWidth="1"/>
    <col min="11" max="11" width="23.421875" style="37" customWidth="1"/>
    <col min="12" max="12" width="20.140625" style="7" hidden="1" customWidth="1"/>
    <col min="13" max="13" width="22.00390625" style="7" hidden="1" customWidth="1"/>
    <col min="14" max="14" width="20.140625" style="7" hidden="1" customWidth="1"/>
    <col min="15" max="16" width="20.57421875" style="7" hidden="1" customWidth="1"/>
    <col min="17" max="17" width="0.13671875" style="7" customWidth="1"/>
    <col min="18" max="18" width="20.57421875" style="2" customWidth="1"/>
    <col min="19" max="19" width="21.57421875" style="2" customWidth="1"/>
    <col min="20" max="20" width="18.8515625" style="2" customWidth="1"/>
    <col min="21" max="16384" width="9.140625" style="2" customWidth="1"/>
  </cols>
  <sheetData>
    <row r="1" spans="1:17" ht="56.25" customHeight="1">
      <c r="A1" s="121" t="s">
        <v>256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2" spans="1:17" ht="17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125"/>
      <c r="L2" s="125"/>
      <c r="M2" s="15"/>
      <c r="N2" s="15"/>
      <c r="O2" s="8"/>
      <c r="P2" s="8"/>
      <c r="Q2" s="8" t="s">
        <v>57</v>
      </c>
    </row>
    <row r="3" spans="1:17" ht="45" customHeight="1">
      <c r="A3" s="129" t="s">
        <v>0</v>
      </c>
      <c r="B3" s="129" t="s">
        <v>1</v>
      </c>
      <c r="C3" s="26" t="s">
        <v>257</v>
      </c>
      <c r="D3" s="126" t="s">
        <v>260</v>
      </c>
      <c r="E3" s="126" t="s">
        <v>261</v>
      </c>
      <c r="F3" s="126" t="s">
        <v>274</v>
      </c>
      <c r="G3" s="132" t="s">
        <v>193</v>
      </c>
      <c r="H3" s="126" t="s">
        <v>293</v>
      </c>
      <c r="I3" s="132" t="s">
        <v>194</v>
      </c>
      <c r="J3" s="126" t="s">
        <v>294</v>
      </c>
      <c r="K3" s="26" t="s">
        <v>258</v>
      </c>
      <c r="L3" s="122" t="s">
        <v>58</v>
      </c>
      <c r="M3" s="122" t="s">
        <v>70</v>
      </c>
      <c r="N3" s="122" t="s">
        <v>65</v>
      </c>
      <c r="O3" s="122" t="s">
        <v>59</v>
      </c>
      <c r="P3" s="122" t="s">
        <v>70</v>
      </c>
      <c r="Q3" s="122" t="s">
        <v>66</v>
      </c>
    </row>
    <row r="4" spans="1:17" ht="34.5" customHeight="1">
      <c r="A4" s="130"/>
      <c r="B4" s="130"/>
      <c r="C4" s="38" t="s">
        <v>292</v>
      </c>
      <c r="D4" s="127"/>
      <c r="E4" s="127"/>
      <c r="F4" s="127"/>
      <c r="G4" s="133"/>
      <c r="H4" s="127"/>
      <c r="I4" s="133"/>
      <c r="J4" s="127"/>
      <c r="K4" s="38" t="s">
        <v>72</v>
      </c>
      <c r="L4" s="123"/>
      <c r="M4" s="123"/>
      <c r="N4" s="123"/>
      <c r="O4" s="123"/>
      <c r="P4" s="123"/>
      <c r="Q4" s="123"/>
    </row>
    <row r="5" spans="1:17" ht="42.75" customHeight="1">
      <c r="A5" s="131"/>
      <c r="B5" s="131"/>
      <c r="C5" s="39" t="s">
        <v>71</v>
      </c>
      <c r="D5" s="128"/>
      <c r="E5" s="128"/>
      <c r="F5" s="128"/>
      <c r="G5" s="134"/>
      <c r="H5" s="128"/>
      <c r="I5" s="134"/>
      <c r="J5" s="128"/>
      <c r="K5" s="27"/>
      <c r="L5" s="124"/>
      <c r="M5" s="124"/>
      <c r="N5" s="124"/>
      <c r="O5" s="124"/>
      <c r="P5" s="124"/>
      <c r="Q5" s="124"/>
    </row>
    <row r="6" spans="1:17" ht="18.75" customHeight="1">
      <c r="A6" s="28" t="s">
        <v>2</v>
      </c>
      <c r="B6" s="28" t="s">
        <v>3</v>
      </c>
      <c r="C6" s="28">
        <v>3</v>
      </c>
      <c r="D6" s="28">
        <v>4</v>
      </c>
      <c r="E6" s="28">
        <v>5</v>
      </c>
      <c r="F6" s="28">
        <v>6</v>
      </c>
      <c r="G6" s="112">
        <v>7</v>
      </c>
      <c r="H6" s="28">
        <v>7</v>
      </c>
      <c r="I6" s="112"/>
      <c r="J6" s="28">
        <v>8</v>
      </c>
      <c r="K6" s="28">
        <v>9</v>
      </c>
      <c r="L6" s="3">
        <v>6</v>
      </c>
      <c r="M6" s="3">
        <v>7</v>
      </c>
      <c r="N6" s="3">
        <v>8</v>
      </c>
      <c r="O6" s="3">
        <v>9</v>
      </c>
      <c r="P6" s="3">
        <v>10</v>
      </c>
      <c r="Q6" s="3">
        <v>11</v>
      </c>
    </row>
    <row r="7" spans="1:17" ht="37.5">
      <c r="A7" s="29" t="s">
        <v>148</v>
      </c>
      <c r="B7" s="17" t="s">
        <v>4</v>
      </c>
      <c r="C7" s="30">
        <f>C8+C14+C20+C29+C47+C56+C63+C74</f>
        <v>49250116</v>
      </c>
      <c r="D7" s="30">
        <f>D8+D14+D20+D29+D47+D56+D63+D74</f>
        <v>0</v>
      </c>
      <c r="E7" s="30">
        <f>E8+E14+E20+E29+E47+E56+E63+E74</f>
        <v>0</v>
      </c>
      <c r="F7" s="30">
        <f>F8+F14+F20+F29+F47+F56+F63+F74</f>
        <v>0</v>
      </c>
      <c r="G7" s="97">
        <f>G8+G14+G20+G29+G47+G56+G63+G74</f>
        <v>0</v>
      </c>
      <c r="H7" s="30">
        <f>H8</f>
        <v>-13600000</v>
      </c>
      <c r="I7" s="97" t="e">
        <f>I8+I14+I20+I29+I47+I56+I67+I74</f>
        <v>#REF!</v>
      </c>
      <c r="J7" s="30">
        <f>J20+J29+J47+J56+J63+J67+J74</f>
        <v>480000</v>
      </c>
      <c r="K7" s="30">
        <f>K8+K14+K20+K29+K47+K56+K63+K67+K74</f>
        <v>36130116</v>
      </c>
      <c r="L7" s="11" t="e">
        <f>L8+L14+#REF!+#REF!+L29+L34+L47+L56+L63+L67+#REF!+L74+L20</f>
        <v>#REF!</v>
      </c>
      <c r="M7" s="12" t="e">
        <f>N7-L7</f>
        <v>#REF!</v>
      </c>
      <c r="N7" s="11" t="e">
        <f>N8+N14+#REF!+#REF!+N29+N34+N47+N56+N63+N67+#REF!+N74+N20</f>
        <v>#REF!</v>
      </c>
      <c r="O7" s="11" t="e">
        <f>O8+O14+#REF!+#REF!+O29+O34+O47+O56+O63+O67+#REF!+O74+O20</f>
        <v>#REF!</v>
      </c>
      <c r="P7" s="11" t="e">
        <f>Q7-O7</f>
        <v>#REF!</v>
      </c>
      <c r="Q7" s="11" t="e">
        <f>Q8+Q14+#REF!+#REF!+Q29+Q34+Q47+Q56+Q63+Q67+#REF!+Q74+Q20</f>
        <v>#REF!</v>
      </c>
    </row>
    <row r="8" spans="1:17" ht="18.75">
      <c r="A8" s="16" t="s">
        <v>149</v>
      </c>
      <c r="B8" s="17" t="s">
        <v>5</v>
      </c>
      <c r="C8" s="30">
        <f>C9</f>
        <v>40073110</v>
      </c>
      <c r="D8" s="97">
        <f aca="true" t="shared" si="0" ref="D8:J8">D9</f>
        <v>0</v>
      </c>
      <c r="E8" s="30">
        <f t="shared" si="0"/>
        <v>0</v>
      </c>
      <c r="F8" s="30">
        <f t="shared" si="0"/>
        <v>0</v>
      </c>
      <c r="G8" s="97">
        <f t="shared" si="0"/>
        <v>0</v>
      </c>
      <c r="H8" s="30">
        <f>H9</f>
        <v>-13600000</v>
      </c>
      <c r="I8" s="97">
        <f>I9</f>
        <v>0</v>
      </c>
      <c r="J8" s="30">
        <f t="shared" si="0"/>
        <v>0</v>
      </c>
      <c r="K8" s="31">
        <f>C9+D9+E9+F9+G9+H9+I9+J9</f>
        <v>26473110</v>
      </c>
      <c r="L8" s="11" t="e">
        <f>#REF!+L9</f>
        <v>#REF!</v>
      </c>
      <c r="M8" s="12" t="e">
        <f aca="true" t="shared" si="1" ref="M8:M42">N8-L8</f>
        <v>#REF!</v>
      </c>
      <c r="N8" s="11" t="e">
        <f>#REF!+N9</f>
        <v>#REF!</v>
      </c>
      <c r="O8" s="11" t="e">
        <f>#REF!+O9</f>
        <v>#REF!</v>
      </c>
      <c r="P8" s="11" t="e">
        <f aca="true" t="shared" si="2" ref="P8:P42">Q8-O8</f>
        <v>#REF!</v>
      </c>
      <c r="Q8" s="11" t="e">
        <f>#REF!+Q9</f>
        <v>#REF!</v>
      </c>
    </row>
    <row r="9" spans="1:17" ht="18.75">
      <c r="A9" s="10" t="s">
        <v>150</v>
      </c>
      <c r="B9" s="18" t="s">
        <v>6</v>
      </c>
      <c r="C9" s="31">
        <v>40073110</v>
      </c>
      <c r="D9" s="97">
        <f>D10</f>
        <v>0</v>
      </c>
      <c r="E9" s="31">
        <f aca="true" t="shared" si="3" ref="E9:J9">E10+E11+E12+E13</f>
        <v>0</v>
      </c>
      <c r="F9" s="31">
        <f t="shared" si="3"/>
        <v>0</v>
      </c>
      <c r="G9" s="98">
        <f t="shared" si="3"/>
        <v>0</v>
      </c>
      <c r="H9" s="31">
        <f>H10+H11+H13</f>
        <v>-13600000</v>
      </c>
      <c r="I9" s="98">
        <f>I10+I11+I13</f>
        <v>0</v>
      </c>
      <c r="J9" s="31">
        <f t="shared" si="3"/>
        <v>0</v>
      </c>
      <c r="K9" s="31">
        <f>K10+K11+K12+K13</f>
        <v>26473110</v>
      </c>
      <c r="L9" s="12">
        <f>L10+L11+L12+L13</f>
        <v>9111174000</v>
      </c>
      <c r="M9" s="12">
        <f t="shared" si="1"/>
        <v>0</v>
      </c>
      <c r="N9" s="12">
        <f>N10+N11+N12+N13</f>
        <v>9111174000</v>
      </c>
      <c r="O9" s="12">
        <f>O10+O11+O12+O13</f>
        <v>10114328000</v>
      </c>
      <c r="P9" s="11">
        <f t="shared" si="2"/>
        <v>0</v>
      </c>
      <c r="Q9" s="12">
        <f>Q10+Q11+Q12+Q13</f>
        <v>10114328000</v>
      </c>
    </row>
    <row r="10" spans="1:17" ht="136.5" customHeight="1">
      <c r="A10" s="10" t="s">
        <v>151</v>
      </c>
      <c r="B10" s="18" t="s">
        <v>7</v>
      </c>
      <c r="C10" s="5">
        <v>39660360</v>
      </c>
      <c r="D10" s="105"/>
      <c r="E10" s="5"/>
      <c r="F10" s="5"/>
      <c r="G10" s="82"/>
      <c r="H10" s="5">
        <v>-13600000</v>
      </c>
      <c r="I10" s="82"/>
      <c r="J10" s="5">
        <v>-173340</v>
      </c>
      <c r="K10" s="31">
        <f>C10+D10+E10+F10+G10+H10+I10+J10</f>
        <v>25887020</v>
      </c>
      <c r="L10" s="5">
        <v>8846950000</v>
      </c>
      <c r="M10" s="5">
        <f t="shared" si="1"/>
        <v>0</v>
      </c>
      <c r="N10" s="5">
        <v>8846950000</v>
      </c>
      <c r="O10" s="5">
        <v>9821012000</v>
      </c>
      <c r="P10" s="19">
        <f t="shared" si="2"/>
        <v>0</v>
      </c>
      <c r="Q10" s="5">
        <v>9821012000</v>
      </c>
    </row>
    <row r="11" spans="1:17" ht="210" customHeight="1">
      <c r="A11" s="10" t="s">
        <v>152</v>
      </c>
      <c r="B11" s="18" t="s">
        <v>67</v>
      </c>
      <c r="C11" s="5">
        <v>280510</v>
      </c>
      <c r="D11" s="61"/>
      <c r="E11" s="61"/>
      <c r="F11" s="5"/>
      <c r="G11" s="82"/>
      <c r="H11" s="5"/>
      <c r="I11" s="82"/>
      <c r="J11" s="105"/>
      <c r="K11" s="31">
        <f>C11+D11+E11+F11+G11+H11+I11+J11</f>
        <v>280510</v>
      </c>
      <c r="L11" s="5">
        <v>109334000</v>
      </c>
      <c r="M11" s="5">
        <f t="shared" si="1"/>
        <v>0</v>
      </c>
      <c r="N11" s="5">
        <v>109334000</v>
      </c>
      <c r="O11" s="5">
        <v>121372000</v>
      </c>
      <c r="P11" s="19">
        <f t="shared" si="2"/>
        <v>0</v>
      </c>
      <c r="Q11" s="5">
        <v>121372000</v>
      </c>
    </row>
    <row r="12" spans="1:17" ht="93.75">
      <c r="A12" s="10" t="s">
        <v>153</v>
      </c>
      <c r="B12" s="18" t="s">
        <v>68</v>
      </c>
      <c r="C12" s="5">
        <v>60110</v>
      </c>
      <c r="D12" s="61"/>
      <c r="E12" s="61"/>
      <c r="F12" s="5"/>
      <c r="G12" s="82"/>
      <c r="H12" s="5"/>
      <c r="I12" s="82"/>
      <c r="J12" s="105">
        <v>141360</v>
      </c>
      <c r="K12" s="31">
        <f>C12+D12+E12+F12+G12+H12+I12+J12</f>
        <v>201470</v>
      </c>
      <c r="L12" s="5">
        <v>118445000</v>
      </c>
      <c r="M12" s="5">
        <f t="shared" si="1"/>
        <v>0</v>
      </c>
      <c r="N12" s="5">
        <v>118445000</v>
      </c>
      <c r="O12" s="5">
        <v>131486000</v>
      </c>
      <c r="P12" s="19">
        <f t="shared" si="2"/>
        <v>0</v>
      </c>
      <c r="Q12" s="5">
        <v>131486000</v>
      </c>
    </row>
    <row r="13" spans="1:17" ht="136.5" customHeight="1">
      <c r="A13" s="10" t="s">
        <v>154</v>
      </c>
      <c r="B13" s="18" t="s">
        <v>8</v>
      </c>
      <c r="C13" s="5">
        <v>72130</v>
      </c>
      <c r="D13" s="61"/>
      <c r="E13" s="61"/>
      <c r="F13" s="5"/>
      <c r="G13" s="82"/>
      <c r="H13" s="5"/>
      <c r="I13" s="82"/>
      <c r="J13" s="105">
        <v>31980</v>
      </c>
      <c r="K13" s="31">
        <f>C13+D13+E13+F13+G13+H13+I13+J13</f>
        <v>104110</v>
      </c>
      <c r="L13" s="5">
        <v>36445000</v>
      </c>
      <c r="M13" s="5">
        <f t="shared" si="1"/>
        <v>0</v>
      </c>
      <c r="N13" s="5">
        <v>36445000</v>
      </c>
      <c r="O13" s="5">
        <v>40458000</v>
      </c>
      <c r="P13" s="19">
        <f t="shared" si="2"/>
        <v>0</v>
      </c>
      <c r="Q13" s="5">
        <v>40458000</v>
      </c>
    </row>
    <row r="14" spans="1:17" ht="59.25" customHeight="1">
      <c r="A14" s="16" t="s">
        <v>155</v>
      </c>
      <c r="B14" s="17" t="s">
        <v>9</v>
      </c>
      <c r="C14" s="30">
        <f>C15</f>
        <v>5559758</v>
      </c>
      <c r="D14" s="30"/>
      <c r="E14" s="30"/>
      <c r="F14" s="30"/>
      <c r="G14" s="97">
        <f>G15</f>
        <v>0</v>
      </c>
      <c r="H14" s="30"/>
      <c r="I14" s="97"/>
      <c r="J14" s="30">
        <f>J16+J17+J19</f>
        <v>0</v>
      </c>
      <c r="K14" s="30">
        <f aca="true" t="shared" si="4" ref="K14:K70">C14+D14+E14+F14+G14+H14+I14+J14</f>
        <v>5559758</v>
      </c>
      <c r="L14" s="11" t="e">
        <f>L15</f>
        <v>#REF!</v>
      </c>
      <c r="M14" s="12" t="e">
        <f t="shared" si="1"/>
        <v>#REF!</v>
      </c>
      <c r="N14" s="11" t="e">
        <f>N15</f>
        <v>#REF!</v>
      </c>
      <c r="O14" s="11" t="e">
        <f>O15</f>
        <v>#REF!</v>
      </c>
      <c r="P14" s="11" t="e">
        <f t="shared" si="2"/>
        <v>#REF!</v>
      </c>
      <c r="Q14" s="11" t="e">
        <f>Q15</f>
        <v>#REF!</v>
      </c>
    </row>
    <row r="15" spans="1:17" ht="42.75" customHeight="1">
      <c r="A15" s="10" t="s">
        <v>156</v>
      </c>
      <c r="B15" s="18" t="s">
        <v>10</v>
      </c>
      <c r="C15" s="31">
        <f>C16+C17+C18+C19</f>
        <v>5559758</v>
      </c>
      <c r="D15" s="31"/>
      <c r="E15" s="31"/>
      <c r="F15" s="31"/>
      <c r="G15" s="98">
        <f>G16+G17+G18+G19</f>
        <v>0</v>
      </c>
      <c r="H15" s="31"/>
      <c r="I15" s="98"/>
      <c r="J15" s="31">
        <f>J16+J17+J19</f>
        <v>0</v>
      </c>
      <c r="K15" s="31">
        <f t="shared" si="4"/>
        <v>5559758</v>
      </c>
      <c r="L15" s="12" t="e">
        <f>#REF!+#REF!+L16+L17+L18+L19+#REF!</f>
        <v>#REF!</v>
      </c>
      <c r="M15" s="12" t="e">
        <f t="shared" si="1"/>
        <v>#REF!</v>
      </c>
      <c r="N15" s="12" t="e">
        <f>#REF!+#REF!+N16+N17+N18+N19+#REF!</f>
        <v>#REF!</v>
      </c>
      <c r="O15" s="12" t="e">
        <f>#REF!+#REF!+O16+O17+O18+O19+#REF!</f>
        <v>#REF!</v>
      </c>
      <c r="P15" s="11" t="e">
        <f t="shared" si="2"/>
        <v>#REF!</v>
      </c>
      <c r="Q15" s="12" t="e">
        <f>#REF!+#REF!+Q16+Q17+Q18+Q19+#REF!</f>
        <v>#REF!</v>
      </c>
    </row>
    <row r="16" spans="1:17" ht="117.75" customHeight="1">
      <c r="A16" s="10" t="s">
        <v>157</v>
      </c>
      <c r="B16" s="18" t="s">
        <v>61</v>
      </c>
      <c r="C16" s="5">
        <v>2293213</v>
      </c>
      <c r="D16" s="5"/>
      <c r="E16" s="5"/>
      <c r="F16" s="5"/>
      <c r="G16" s="82"/>
      <c r="H16" s="5"/>
      <c r="I16" s="82"/>
      <c r="J16" s="105">
        <v>68400</v>
      </c>
      <c r="K16" s="31">
        <f t="shared" si="4"/>
        <v>2361613</v>
      </c>
      <c r="L16" s="5">
        <v>958318000</v>
      </c>
      <c r="M16" s="5">
        <f t="shared" si="1"/>
        <v>0</v>
      </c>
      <c r="N16" s="5">
        <v>958318000</v>
      </c>
      <c r="O16" s="5">
        <v>983233000</v>
      </c>
      <c r="P16" s="19">
        <f t="shared" si="2"/>
        <v>0</v>
      </c>
      <c r="Q16" s="5">
        <v>983233000</v>
      </c>
    </row>
    <row r="17" spans="1:17" ht="174" customHeight="1">
      <c r="A17" s="10" t="s">
        <v>158</v>
      </c>
      <c r="B17" s="18" t="s">
        <v>62</v>
      </c>
      <c r="C17" s="5">
        <v>20645</v>
      </c>
      <c r="D17" s="61"/>
      <c r="E17" s="61"/>
      <c r="F17" s="5"/>
      <c r="G17" s="82"/>
      <c r="H17" s="5"/>
      <c r="I17" s="82"/>
      <c r="J17" s="105">
        <v>2000</v>
      </c>
      <c r="K17" s="31">
        <f t="shared" si="4"/>
        <v>22645</v>
      </c>
      <c r="L17" s="5">
        <v>15597000</v>
      </c>
      <c r="M17" s="5">
        <f t="shared" si="1"/>
        <v>0</v>
      </c>
      <c r="N17" s="5">
        <v>15597000</v>
      </c>
      <c r="O17" s="5">
        <v>16501000</v>
      </c>
      <c r="P17" s="19">
        <f t="shared" si="2"/>
        <v>0</v>
      </c>
      <c r="Q17" s="5">
        <v>16501000</v>
      </c>
    </row>
    <row r="18" spans="1:17" ht="153.75" customHeight="1">
      <c r="A18" s="10" t="s">
        <v>159</v>
      </c>
      <c r="B18" s="18" t="s">
        <v>69</v>
      </c>
      <c r="C18" s="5">
        <v>3576956</v>
      </c>
      <c r="D18" s="5"/>
      <c r="E18" s="5"/>
      <c r="F18" s="5"/>
      <c r="G18" s="82"/>
      <c r="H18" s="5"/>
      <c r="I18" s="82"/>
      <c r="J18" s="105"/>
      <c r="K18" s="31">
        <f t="shared" si="4"/>
        <v>3576956</v>
      </c>
      <c r="L18" s="5">
        <v>1254267000</v>
      </c>
      <c r="M18" s="5">
        <f t="shared" si="1"/>
        <v>0</v>
      </c>
      <c r="N18" s="5">
        <v>1254267000</v>
      </c>
      <c r="O18" s="5">
        <v>1303183000</v>
      </c>
      <c r="P18" s="19">
        <f t="shared" si="2"/>
        <v>0</v>
      </c>
      <c r="Q18" s="5">
        <v>1303183000</v>
      </c>
    </row>
    <row r="19" spans="1:17" ht="132.75" customHeight="1">
      <c r="A19" s="10" t="s">
        <v>160</v>
      </c>
      <c r="B19" s="18" t="s">
        <v>63</v>
      </c>
      <c r="C19" s="5">
        <v>-331056</v>
      </c>
      <c r="D19" s="61"/>
      <c r="E19" s="61"/>
      <c r="F19" s="61"/>
      <c r="G19" s="82"/>
      <c r="H19" s="5"/>
      <c r="I19" s="82"/>
      <c r="J19" s="105">
        <v>-70400</v>
      </c>
      <c r="K19" s="31">
        <f t="shared" si="4"/>
        <v>-401456</v>
      </c>
      <c r="L19" s="5">
        <v>57355000</v>
      </c>
      <c r="M19" s="5">
        <f t="shared" si="1"/>
        <v>0</v>
      </c>
      <c r="N19" s="5">
        <v>57355000</v>
      </c>
      <c r="O19" s="5">
        <v>62458000</v>
      </c>
      <c r="P19" s="19">
        <f t="shared" si="2"/>
        <v>0</v>
      </c>
      <c r="Q19" s="5">
        <v>62458000</v>
      </c>
    </row>
    <row r="20" spans="1:17" ht="37.5">
      <c r="A20" s="16" t="s">
        <v>161</v>
      </c>
      <c r="B20" s="17" t="s">
        <v>60</v>
      </c>
      <c r="C20" s="30">
        <f>C21+C24</f>
        <v>1240400</v>
      </c>
      <c r="D20" s="30">
        <f>D21+D24</f>
        <v>0</v>
      </c>
      <c r="E20" s="30"/>
      <c r="F20" s="30">
        <f>F21</f>
        <v>0</v>
      </c>
      <c r="G20" s="97">
        <f>G21</f>
        <v>0</v>
      </c>
      <c r="H20" s="30"/>
      <c r="I20" s="97">
        <f>I21+I24</f>
        <v>0</v>
      </c>
      <c r="J20" s="30">
        <f>J21+J24+J26</f>
        <v>102287</v>
      </c>
      <c r="K20" s="30">
        <v>1342687</v>
      </c>
      <c r="L20" s="11" t="e">
        <f>L21</f>
        <v>#REF!</v>
      </c>
      <c r="M20" s="12" t="e">
        <f t="shared" si="1"/>
        <v>#REF!</v>
      </c>
      <c r="N20" s="11" t="e">
        <f>N21</f>
        <v>#REF!</v>
      </c>
      <c r="O20" s="11" t="e">
        <f>O21</f>
        <v>#REF!</v>
      </c>
      <c r="P20" s="11" t="e">
        <f t="shared" si="2"/>
        <v>#REF!</v>
      </c>
      <c r="Q20" s="11" t="e">
        <f>Q21</f>
        <v>#REF!</v>
      </c>
    </row>
    <row r="21" spans="1:18" ht="36.75" customHeight="1">
      <c r="A21" s="10" t="s">
        <v>162</v>
      </c>
      <c r="B21" s="32" t="s">
        <v>74</v>
      </c>
      <c r="C21" s="31">
        <v>1164000</v>
      </c>
      <c r="D21" s="31">
        <f>D22+D23</f>
        <v>0</v>
      </c>
      <c r="E21" s="31">
        <f>E22+E23</f>
        <v>0</v>
      </c>
      <c r="F21" s="31">
        <f>F22+F23</f>
        <v>0</v>
      </c>
      <c r="G21" s="98">
        <f>G22+G23</f>
        <v>0</v>
      </c>
      <c r="H21" s="31"/>
      <c r="I21" s="98">
        <f>I22</f>
        <v>0</v>
      </c>
      <c r="J21" s="31">
        <v>-50603</v>
      </c>
      <c r="K21" s="31">
        <v>1113397</v>
      </c>
      <c r="L21" s="12" t="e">
        <f>L22+#REF!+#REF!</f>
        <v>#REF!</v>
      </c>
      <c r="M21" s="12" t="e">
        <f t="shared" si="1"/>
        <v>#REF!</v>
      </c>
      <c r="N21" s="12" t="e">
        <f>N22+#REF!+#REF!</f>
        <v>#REF!</v>
      </c>
      <c r="O21" s="12" t="e">
        <f>O22+#REF!+#REF!</f>
        <v>#REF!</v>
      </c>
      <c r="P21" s="11" t="e">
        <f t="shared" si="2"/>
        <v>#REF!</v>
      </c>
      <c r="Q21" s="12" t="e">
        <f>Q22+#REF!+#REF!</f>
        <v>#REF!</v>
      </c>
      <c r="R21" s="9"/>
    </row>
    <row r="22" spans="1:17" ht="39.75" customHeight="1">
      <c r="A22" s="10" t="s">
        <v>163</v>
      </c>
      <c r="B22" s="32" t="s">
        <v>74</v>
      </c>
      <c r="C22" s="31">
        <v>1164000</v>
      </c>
      <c r="D22" s="31">
        <f>D23</f>
        <v>0</v>
      </c>
      <c r="E22" s="31">
        <f>E23</f>
        <v>0</v>
      </c>
      <c r="F22" s="31"/>
      <c r="G22" s="98"/>
      <c r="H22" s="31"/>
      <c r="I22" s="98"/>
      <c r="J22" s="31">
        <v>-51642</v>
      </c>
      <c r="K22" s="31">
        <v>1112358</v>
      </c>
      <c r="L22" s="12" t="e">
        <f>L23+#REF!</f>
        <v>#REF!</v>
      </c>
      <c r="M22" s="12" t="e">
        <f t="shared" si="1"/>
        <v>#REF!</v>
      </c>
      <c r="N22" s="12" t="e">
        <f>N23+#REF!</f>
        <v>#REF!</v>
      </c>
      <c r="O22" s="12" t="e">
        <f>O23+#REF!</f>
        <v>#REF!</v>
      </c>
      <c r="P22" s="11" t="e">
        <f t="shared" si="2"/>
        <v>#REF!</v>
      </c>
      <c r="Q22" s="12" t="e">
        <f>Q23+#REF!</f>
        <v>#REF!</v>
      </c>
    </row>
    <row r="23" spans="1:17" ht="54.75" customHeight="1">
      <c r="A23" s="10" t="s">
        <v>164</v>
      </c>
      <c r="B23" s="32" t="s">
        <v>75</v>
      </c>
      <c r="C23" s="5">
        <v>0</v>
      </c>
      <c r="D23" s="106"/>
      <c r="E23" s="5"/>
      <c r="F23" s="5"/>
      <c r="G23" s="82"/>
      <c r="H23" s="5"/>
      <c r="I23" s="82"/>
      <c r="J23" s="117">
        <v>1039</v>
      </c>
      <c r="K23" s="31">
        <v>1039</v>
      </c>
      <c r="L23" s="5">
        <v>852224000</v>
      </c>
      <c r="M23" s="5">
        <f t="shared" si="1"/>
        <v>0</v>
      </c>
      <c r="N23" s="5">
        <v>852224000</v>
      </c>
      <c r="O23" s="5">
        <v>894836000</v>
      </c>
      <c r="P23" s="19">
        <f t="shared" si="2"/>
        <v>0</v>
      </c>
      <c r="Q23" s="5">
        <v>894836000</v>
      </c>
    </row>
    <row r="24" spans="1:17" ht="21" customHeight="1">
      <c r="A24" s="10" t="s">
        <v>165</v>
      </c>
      <c r="B24" s="41" t="s">
        <v>73</v>
      </c>
      <c r="C24" s="5">
        <v>76400</v>
      </c>
      <c r="D24" s="5">
        <f>D25+D27</f>
        <v>0</v>
      </c>
      <c r="E24" s="31"/>
      <c r="F24" s="31"/>
      <c r="G24" s="98"/>
      <c r="H24" s="31"/>
      <c r="I24" s="98">
        <f>I25</f>
        <v>0</v>
      </c>
      <c r="J24" s="31">
        <v>148390</v>
      </c>
      <c r="K24" s="31">
        <f t="shared" si="4"/>
        <v>224790</v>
      </c>
      <c r="L24" s="5"/>
      <c r="M24" s="5"/>
      <c r="N24" s="5"/>
      <c r="O24" s="5"/>
      <c r="P24" s="19"/>
      <c r="Q24" s="5"/>
    </row>
    <row r="25" spans="1:17" ht="21" customHeight="1">
      <c r="A25" s="10" t="s">
        <v>166</v>
      </c>
      <c r="B25" s="41" t="s">
        <v>73</v>
      </c>
      <c r="C25" s="5">
        <v>76400</v>
      </c>
      <c r="D25" s="31"/>
      <c r="E25" s="31"/>
      <c r="F25" s="31"/>
      <c r="G25" s="98"/>
      <c r="H25" s="31"/>
      <c r="I25" s="98"/>
      <c r="J25" s="31">
        <v>148390</v>
      </c>
      <c r="K25" s="31">
        <f t="shared" si="4"/>
        <v>224790</v>
      </c>
      <c r="L25" s="5"/>
      <c r="M25" s="5"/>
      <c r="N25" s="5"/>
      <c r="O25" s="5"/>
      <c r="P25" s="19"/>
      <c r="Q25" s="5"/>
    </row>
    <row r="26" spans="1:17" ht="42" customHeight="1">
      <c r="A26" s="10" t="s">
        <v>280</v>
      </c>
      <c r="B26" s="41" t="s">
        <v>282</v>
      </c>
      <c r="C26" s="5"/>
      <c r="D26" s="31"/>
      <c r="E26" s="31"/>
      <c r="F26" s="31"/>
      <c r="G26" s="98"/>
      <c r="H26" s="31"/>
      <c r="I26" s="98"/>
      <c r="J26" s="31">
        <v>4500</v>
      </c>
      <c r="K26" s="31"/>
      <c r="L26" s="5"/>
      <c r="M26" s="5"/>
      <c r="N26" s="5"/>
      <c r="O26" s="5"/>
      <c r="P26" s="19"/>
      <c r="Q26" s="5"/>
    </row>
    <row r="27" spans="1:17" ht="43.5" customHeight="1">
      <c r="A27" s="10" t="s">
        <v>281</v>
      </c>
      <c r="B27" s="41" t="s">
        <v>283</v>
      </c>
      <c r="C27" s="5"/>
      <c r="D27" s="31"/>
      <c r="E27" s="31"/>
      <c r="F27" s="31"/>
      <c r="G27" s="98"/>
      <c r="H27" s="31"/>
      <c r="I27" s="98"/>
      <c r="J27" s="31">
        <v>4500</v>
      </c>
      <c r="K27" s="31">
        <f t="shared" si="4"/>
        <v>4500</v>
      </c>
      <c r="L27" s="5"/>
      <c r="M27" s="5"/>
      <c r="N27" s="5"/>
      <c r="O27" s="5"/>
      <c r="P27" s="19"/>
      <c r="Q27" s="5"/>
    </row>
    <row r="28" spans="1:17" ht="1.5" customHeight="1">
      <c r="A28" s="10"/>
      <c r="B28" s="41"/>
      <c r="C28" s="5"/>
      <c r="D28" s="31"/>
      <c r="E28" s="31"/>
      <c r="F28" s="31"/>
      <c r="G28" s="98"/>
      <c r="H28" s="31"/>
      <c r="I28" s="98"/>
      <c r="J28" s="31"/>
      <c r="K28" s="31"/>
      <c r="L28" s="5"/>
      <c r="M28" s="5"/>
      <c r="N28" s="5"/>
      <c r="O28" s="5"/>
      <c r="P28" s="19"/>
      <c r="Q28" s="5"/>
    </row>
    <row r="29" spans="1:17" ht="19.5" customHeight="1">
      <c r="A29" s="16" t="s">
        <v>167</v>
      </c>
      <c r="B29" s="17" t="s">
        <v>11</v>
      </c>
      <c r="C29" s="30">
        <v>229000</v>
      </c>
      <c r="D29" s="30"/>
      <c r="E29" s="30">
        <f>E30+E31</f>
        <v>0</v>
      </c>
      <c r="F29" s="30">
        <f>F30+F32</f>
        <v>0</v>
      </c>
      <c r="G29" s="97">
        <f>G30+G32</f>
        <v>0</v>
      </c>
      <c r="H29" s="30"/>
      <c r="I29" s="97">
        <f>I30</f>
        <v>0</v>
      </c>
      <c r="J29" s="30">
        <f>J30+J32</f>
        <v>-29000</v>
      </c>
      <c r="K29" s="30">
        <f t="shared" si="4"/>
        <v>200000</v>
      </c>
      <c r="L29" s="11" t="e">
        <f>L31</f>
        <v>#REF!</v>
      </c>
      <c r="M29" s="12" t="e">
        <f t="shared" si="1"/>
        <v>#REF!</v>
      </c>
      <c r="N29" s="11" t="e">
        <f>N31</f>
        <v>#REF!</v>
      </c>
      <c r="O29" s="11" t="e">
        <f>O31</f>
        <v>#REF!</v>
      </c>
      <c r="P29" s="11" t="e">
        <f t="shared" si="2"/>
        <v>#REF!</v>
      </c>
      <c r="Q29" s="11" t="e">
        <f>Q31</f>
        <v>#REF!</v>
      </c>
    </row>
    <row r="30" spans="1:17" ht="58.5" customHeight="1">
      <c r="A30" s="10" t="s">
        <v>168</v>
      </c>
      <c r="B30" s="40" t="s">
        <v>76</v>
      </c>
      <c r="C30" s="31">
        <v>229000</v>
      </c>
      <c r="D30" s="30"/>
      <c r="E30" s="31"/>
      <c r="F30" s="30"/>
      <c r="G30" s="98">
        <f>G31</f>
        <v>0</v>
      </c>
      <c r="H30" s="31"/>
      <c r="I30" s="98">
        <f>I31</f>
        <v>0</v>
      </c>
      <c r="J30" s="31">
        <v>-29000</v>
      </c>
      <c r="K30" s="31">
        <f t="shared" si="4"/>
        <v>200000</v>
      </c>
      <c r="L30" s="11"/>
      <c r="M30" s="12"/>
      <c r="N30" s="11"/>
      <c r="O30" s="11"/>
      <c r="P30" s="11"/>
      <c r="Q30" s="11"/>
    </row>
    <row r="31" spans="1:17" ht="97.5" customHeight="1">
      <c r="A31" s="10" t="s">
        <v>169</v>
      </c>
      <c r="B31" s="40" t="s">
        <v>77</v>
      </c>
      <c r="C31" s="31">
        <v>229000</v>
      </c>
      <c r="D31" s="31"/>
      <c r="E31" s="31"/>
      <c r="F31" s="31"/>
      <c r="G31" s="98"/>
      <c r="H31" s="31"/>
      <c r="I31" s="98"/>
      <c r="J31" s="31">
        <v>-29000</v>
      </c>
      <c r="K31" s="31">
        <f t="shared" si="4"/>
        <v>200000</v>
      </c>
      <c r="L31" s="12" t="e">
        <f>#REF!+#REF!+#REF!+#REF!+#REF!+#REF!+#REF!+#REF!+#REF!+#REF!+#REF!+#REF!</f>
        <v>#REF!</v>
      </c>
      <c r="M31" s="12" t="e">
        <f t="shared" si="1"/>
        <v>#REF!</v>
      </c>
      <c r="N31" s="12" t="e">
        <f>#REF!+#REF!+#REF!+#REF!+#REF!+#REF!+#REF!+#REF!+#REF!+#REF!+#REF!+#REF!</f>
        <v>#REF!</v>
      </c>
      <c r="O31" s="12" t="e">
        <f>#REF!+#REF!+#REF!+#REF!+#REF!+#REF!+#REF!+#REF!+#REF!+#REF!+#REF!+#REF!</f>
        <v>#REF!</v>
      </c>
      <c r="P31" s="11" t="e">
        <f t="shared" si="2"/>
        <v>#REF!</v>
      </c>
      <c r="Q31" s="12" t="e">
        <f>#REF!+#REF!+#REF!+#REF!+#REF!+#REF!+#REF!+#REF!+#REF!+#REF!+#REF!+#REF!</f>
        <v>#REF!</v>
      </c>
    </row>
    <row r="32" spans="1:17" ht="77.25" customHeight="1" hidden="1">
      <c r="A32" s="10" t="s">
        <v>170</v>
      </c>
      <c r="B32" s="40" t="s">
        <v>78</v>
      </c>
      <c r="C32" s="31"/>
      <c r="D32" s="31"/>
      <c r="E32" s="31"/>
      <c r="F32" s="31"/>
      <c r="G32" s="98"/>
      <c r="H32" s="31"/>
      <c r="I32" s="98"/>
      <c r="J32" s="31"/>
      <c r="K32" s="31">
        <f t="shared" si="4"/>
        <v>0</v>
      </c>
      <c r="L32" s="12"/>
      <c r="M32" s="12"/>
      <c r="N32" s="12"/>
      <c r="O32" s="12"/>
      <c r="P32" s="11"/>
      <c r="Q32" s="12"/>
    </row>
    <row r="33" spans="1:17" ht="2.25" customHeight="1" hidden="1">
      <c r="A33" s="10" t="s">
        <v>171</v>
      </c>
      <c r="B33" s="40" t="s">
        <v>79</v>
      </c>
      <c r="C33" s="31"/>
      <c r="D33" s="31"/>
      <c r="E33" s="31"/>
      <c r="F33" s="31"/>
      <c r="G33" s="98"/>
      <c r="H33" s="31"/>
      <c r="I33" s="98"/>
      <c r="J33" s="31"/>
      <c r="K33" s="31">
        <f t="shared" si="4"/>
        <v>0</v>
      </c>
      <c r="L33" s="12"/>
      <c r="M33" s="12"/>
      <c r="N33" s="12"/>
      <c r="O33" s="12"/>
      <c r="P33" s="11"/>
      <c r="Q33" s="12"/>
    </row>
    <row r="34" spans="1:17" ht="58.5" customHeight="1" hidden="1">
      <c r="A34" s="16" t="s">
        <v>12</v>
      </c>
      <c r="B34" s="17" t="s">
        <v>13</v>
      </c>
      <c r="C34" s="30">
        <f>C35+C40</f>
        <v>0</v>
      </c>
      <c r="D34" s="30">
        <f>D35+D40</f>
        <v>0</v>
      </c>
      <c r="E34" s="30">
        <f>E35+E40</f>
        <v>0</v>
      </c>
      <c r="F34" s="30">
        <f>F35+F40</f>
        <v>0</v>
      </c>
      <c r="G34" s="97"/>
      <c r="H34" s="30"/>
      <c r="I34" s="97"/>
      <c r="J34" s="30">
        <f>J35+J40</f>
        <v>0</v>
      </c>
      <c r="K34" s="31">
        <f t="shared" si="4"/>
        <v>0</v>
      </c>
      <c r="L34" s="11">
        <f>L35+L40</f>
        <v>63000</v>
      </c>
      <c r="M34" s="12">
        <f t="shared" si="1"/>
        <v>0</v>
      </c>
      <c r="N34" s="11">
        <f>N35+N40</f>
        <v>63000</v>
      </c>
      <c r="O34" s="11">
        <f>O35+O40</f>
        <v>64000</v>
      </c>
      <c r="P34" s="11">
        <f t="shared" si="2"/>
        <v>0</v>
      </c>
      <c r="Q34" s="11">
        <f>Q35+Q40</f>
        <v>64000</v>
      </c>
    </row>
    <row r="35" spans="1:17" ht="18.75" customHeight="1" hidden="1">
      <c r="A35" s="10" t="s">
        <v>14</v>
      </c>
      <c r="B35" s="18" t="s">
        <v>15</v>
      </c>
      <c r="C35" s="31">
        <f>C36+C38</f>
        <v>0</v>
      </c>
      <c r="D35" s="31">
        <f>D36+D38</f>
        <v>0</v>
      </c>
      <c r="E35" s="31">
        <f>E36+E38</f>
        <v>0</v>
      </c>
      <c r="F35" s="31">
        <f>F36+F38</f>
        <v>0</v>
      </c>
      <c r="G35" s="98"/>
      <c r="H35" s="31"/>
      <c r="I35" s="98"/>
      <c r="J35" s="31">
        <f>J36+J38</f>
        <v>0</v>
      </c>
      <c r="K35" s="31">
        <f t="shared" si="4"/>
        <v>0</v>
      </c>
      <c r="L35" s="12">
        <f>L36+L38</f>
        <v>16000</v>
      </c>
      <c r="M35" s="12">
        <f t="shared" si="1"/>
        <v>0</v>
      </c>
      <c r="N35" s="12">
        <f>N36+N38</f>
        <v>16000</v>
      </c>
      <c r="O35" s="12">
        <f>O36+O38</f>
        <v>17000</v>
      </c>
      <c r="P35" s="11">
        <f t="shared" si="2"/>
        <v>0</v>
      </c>
      <c r="Q35" s="12">
        <f>Q36+Q38</f>
        <v>17000</v>
      </c>
    </row>
    <row r="36" spans="1:17" ht="37.5" hidden="1">
      <c r="A36" s="10" t="s">
        <v>16</v>
      </c>
      <c r="B36" s="18" t="s">
        <v>17</v>
      </c>
      <c r="C36" s="31">
        <f>C37</f>
        <v>0</v>
      </c>
      <c r="D36" s="31">
        <f>D37</f>
        <v>0</v>
      </c>
      <c r="E36" s="31">
        <f>E37</f>
        <v>0</v>
      </c>
      <c r="F36" s="31">
        <f>F37</f>
        <v>0</v>
      </c>
      <c r="G36" s="98"/>
      <c r="H36" s="31"/>
      <c r="I36" s="98"/>
      <c r="J36" s="31">
        <f>J37</f>
        <v>0</v>
      </c>
      <c r="K36" s="31">
        <f t="shared" si="4"/>
        <v>0</v>
      </c>
      <c r="L36" s="12">
        <f>L37</f>
        <v>7000</v>
      </c>
      <c r="M36" s="12">
        <f t="shared" si="1"/>
        <v>0</v>
      </c>
      <c r="N36" s="12">
        <f>N37</f>
        <v>7000</v>
      </c>
      <c r="O36" s="12">
        <f>O37</f>
        <v>8000</v>
      </c>
      <c r="P36" s="11">
        <f t="shared" si="2"/>
        <v>0</v>
      </c>
      <c r="Q36" s="12">
        <f>Q37</f>
        <v>8000</v>
      </c>
    </row>
    <row r="37" spans="1:17" ht="18.75" hidden="1">
      <c r="A37" s="10" t="s">
        <v>18</v>
      </c>
      <c r="B37" s="18" t="s">
        <v>19</v>
      </c>
      <c r="C37" s="5"/>
      <c r="D37" s="61"/>
      <c r="E37" s="61"/>
      <c r="F37" s="61"/>
      <c r="G37" s="100"/>
      <c r="H37" s="61"/>
      <c r="I37" s="100"/>
      <c r="J37" s="61"/>
      <c r="K37" s="31">
        <f t="shared" si="4"/>
        <v>0</v>
      </c>
      <c r="L37" s="5">
        <v>7000</v>
      </c>
      <c r="M37" s="5">
        <f t="shared" si="1"/>
        <v>0</v>
      </c>
      <c r="N37" s="5">
        <v>7000</v>
      </c>
      <c r="O37" s="5">
        <v>8000</v>
      </c>
      <c r="P37" s="19">
        <f t="shared" si="2"/>
        <v>0</v>
      </c>
      <c r="Q37" s="5">
        <v>8000</v>
      </c>
    </row>
    <row r="38" spans="1:17" ht="37.5" hidden="1">
      <c r="A38" s="10" t="s">
        <v>20</v>
      </c>
      <c r="B38" s="18" t="s">
        <v>21</v>
      </c>
      <c r="C38" s="31">
        <f>C39</f>
        <v>0</v>
      </c>
      <c r="D38" s="31">
        <f>D39</f>
        <v>0</v>
      </c>
      <c r="E38" s="31">
        <f>E39</f>
        <v>0</v>
      </c>
      <c r="F38" s="31">
        <f>F39</f>
        <v>0</v>
      </c>
      <c r="G38" s="98"/>
      <c r="H38" s="31"/>
      <c r="I38" s="98"/>
      <c r="J38" s="31">
        <f>J39</f>
        <v>0</v>
      </c>
      <c r="K38" s="31">
        <f t="shared" si="4"/>
        <v>0</v>
      </c>
      <c r="L38" s="12">
        <f>L39</f>
        <v>9000</v>
      </c>
      <c r="M38" s="12">
        <f t="shared" si="1"/>
        <v>0</v>
      </c>
      <c r="N38" s="12">
        <f>N39</f>
        <v>9000</v>
      </c>
      <c r="O38" s="12">
        <f>O39</f>
        <v>9000</v>
      </c>
      <c r="P38" s="11">
        <f t="shared" si="2"/>
        <v>0</v>
      </c>
      <c r="Q38" s="12">
        <f>Q39</f>
        <v>9000</v>
      </c>
    </row>
    <row r="39" spans="1:17" ht="96.75" customHeight="1" hidden="1">
      <c r="A39" s="10" t="s">
        <v>22</v>
      </c>
      <c r="B39" s="18" t="s">
        <v>23</v>
      </c>
      <c r="C39" s="5"/>
      <c r="D39" s="61"/>
      <c r="E39" s="61"/>
      <c r="F39" s="61"/>
      <c r="G39" s="100"/>
      <c r="H39" s="61"/>
      <c r="I39" s="100"/>
      <c r="J39" s="61"/>
      <c r="K39" s="31">
        <f t="shared" si="4"/>
        <v>0</v>
      </c>
      <c r="L39" s="5">
        <v>9000</v>
      </c>
      <c r="M39" s="5">
        <f t="shared" si="1"/>
        <v>0</v>
      </c>
      <c r="N39" s="5">
        <v>9000</v>
      </c>
      <c r="O39" s="5">
        <v>9000</v>
      </c>
      <c r="P39" s="19">
        <f t="shared" si="2"/>
        <v>0</v>
      </c>
      <c r="Q39" s="5">
        <v>9000</v>
      </c>
    </row>
    <row r="40" spans="1:17" ht="18.75" hidden="1">
      <c r="A40" s="10" t="s">
        <v>24</v>
      </c>
      <c r="B40" s="18" t="s">
        <v>25</v>
      </c>
      <c r="C40" s="31">
        <f>C41+C42+C43</f>
        <v>0</v>
      </c>
      <c r="D40" s="31">
        <f>D41+D42+D43</f>
        <v>0</v>
      </c>
      <c r="E40" s="31">
        <f>E41+E42+E43</f>
        <v>0</v>
      </c>
      <c r="F40" s="31">
        <f>F41+F42+F43</f>
        <v>0</v>
      </c>
      <c r="G40" s="98"/>
      <c r="H40" s="31"/>
      <c r="I40" s="98"/>
      <c r="J40" s="31">
        <f>J41+J42+J43</f>
        <v>0</v>
      </c>
      <c r="K40" s="31">
        <f t="shared" si="4"/>
        <v>0</v>
      </c>
      <c r="L40" s="12">
        <f>L41+L42+L43</f>
        <v>47000</v>
      </c>
      <c r="M40" s="12">
        <f t="shared" si="1"/>
        <v>0</v>
      </c>
      <c r="N40" s="12">
        <f>N41+N42+N43</f>
        <v>47000</v>
      </c>
      <c r="O40" s="12">
        <f>O41+O42+O43</f>
        <v>47000</v>
      </c>
      <c r="P40" s="11">
        <f t="shared" si="2"/>
        <v>0</v>
      </c>
      <c r="Q40" s="12">
        <f>Q41+Q42+Q43</f>
        <v>47000</v>
      </c>
    </row>
    <row r="41" spans="1:17" ht="18.75" hidden="1">
      <c r="A41" s="10" t="s">
        <v>26</v>
      </c>
      <c r="B41" s="18" t="s">
        <v>27</v>
      </c>
      <c r="C41" s="5"/>
      <c r="D41" s="61"/>
      <c r="E41" s="61"/>
      <c r="F41" s="61"/>
      <c r="G41" s="100"/>
      <c r="H41" s="61"/>
      <c r="I41" s="100"/>
      <c r="J41" s="61"/>
      <c r="K41" s="31">
        <f t="shared" si="4"/>
        <v>0</v>
      </c>
      <c r="L41" s="5">
        <v>29000</v>
      </c>
      <c r="M41" s="5">
        <f t="shared" si="1"/>
        <v>0</v>
      </c>
      <c r="N41" s="5">
        <v>29000</v>
      </c>
      <c r="O41" s="5">
        <v>29000</v>
      </c>
      <c r="P41" s="19">
        <f t="shared" si="2"/>
        <v>0</v>
      </c>
      <c r="Q41" s="5">
        <v>29000</v>
      </c>
    </row>
    <row r="42" spans="1:17" ht="40.5" customHeight="1" hidden="1">
      <c r="A42" s="10" t="s">
        <v>28</v>
      </c>
      <c r="B42" s="18" t="s">
        <v>29</v>
      </c>
      <c r="C42" s="5"/>
      <c r="D42" s="61"/>
      <c r="E42" s="61"/>
      <c r="F42" s="61"/>
      <c r="G42" s="100"/>
      <c r="H42" s="61"/>
      <c r="I42" s="100"/>
      <c r="J42" s="61"/>
      <c r="K42" s="31">
        <f t="shared" si="4"/>
        <v>0</v>
      </c>
      <c r="L42" s="5">
        <v>1000</v>
      </c>
      <c r="M42" s="5">
        <f t="shared" si="1"/>
        <v>0</v>
      </c>
      <c r="N42" s="5">
        <v>1000</v>
      </c>
      <c r="O42" s="5">
        <v>1000</v>
      </c>
      <c r="P42" s="19">
        <f t="shared" si="2"/>
        <v>0</v>
      </c>
      <c r="Q42" s="5">
        <v>1000</v>
      </c>
    </row>
    <row r="43" spans="1:17" ht="22.5" customHeight="1" hidden="1">
      <c r="A43" s="10" t="s">
        <v>30</v>
      </c>
      <c r="B43" s="18" t="s">
        <v>31</v>
      </c>
      <c r="C43" s="5"/>
      <c r="D43" s="61"/>
      <c r="E43" s="61"/>
      <c r="F43" s="61"/>
      <c r="G43" s="100"/>
      <c r="H43" s="61"/>
      <c r="I43" s="100"/>
      <c r="J43" s="61"/>
      <c r="K43" s="31">
        <f t="shared" si="4"/>
        <v>0</v>
      </c>
      <c r="L43" s="5">
        <v>17000</v>
      </c>
      <c r="M43" s="5">
        <f aca="true" t="shared" si="5" ref="M43:M75">N43-L43</f>
        <v>0</v>
      </c>
      <c r="N43" s="5">
        <v>17000</v>
      </c>
      <c r="O43" s="5">
        <v>17000</v>
      </c>
      <c r="P43" s="19">
        <f aca="true" t="shared" si="6" ref="P43:P75">Q43-O43</f>
        <v>0</v>
      </c>
      <c r="Q43" s="5">
        <v>17000</v>
      </c>
    </row>
    <row r="44" spans="1:17" ht="57" customHeight="1" hidden="1">
      <c r="A44" s="64" t="s">
        <v>143</v>
      </c>
      <c r="B44" s="63" t="s">
        <v>13</v>
      </c>
      <c r="C44" s="5"/>
      <c r="D44" s="61"/>
      <c r="E44" s="61"/>
      <c r="F44" s="61"/>
      <c r="G44" s="100"/>
      <c r="H44" s="61"/>
      <c r="I44" s="100"/>
      <c r="J44" s="119">
        <f>J45</f>
        <v>0</v>
      </c>
      <c r="K44" s="30">
        <f>K45</f>
        <v>0</v>
      </c>
      <c r="L44" s="5"/>
      <c r="M44" s="5"/>
      <c r="N44" s="5"/>
      <c r="O44" s="5"/>
      <c r="P44" s="19"/>
      <c r="Q44" s="5"/>
    </row>
    <row r="45" spans="1:17" ht="54.75" customHeight="1" hidden="1">
      <c r="A45" s="65" t="s">
        <v>144</v>
      </c>
      <c r="B45" s="58" t="s">
        <v>145</v>
      </c>
      <c r="C45" s="5"/>
      <c r="D45" s="61"/>
      <c r="E45" s="61"/>
      <c r="F45" s="61"/>
      <c r="G45" s="100"/>
      <c r="H45" s="61"/>
      <c r="I45" s="100"/>
      <c r="J45" s="62">
        <f>J46</f>
        <v>0</v>
      </c>
      <c r="K45" s="31"/>
      <c r="L45" s="5"/>
      <c r="M45" s="5"/>
      <c r="N45" s="5"/>
      <c r="O45" s="5"/>
      <c r="P45" s="19"/>
      <c r="Q45" s="5"/>
    </row>
    <row r="46" spans="1:17" ht="54" customHeight="1" hidden="1">
      <c r="A46" s="65" t="s">
        <v>144</v>
      </c>
      <c r="B46" s="58" t="s">
        <v>145</v>
      </c>
      <c r="C46" s="5"/>
      <c r="D46" s="61"/>
      <c r="E46" s="61"/>
      <c r="F46" s="61"/>
      <c r="G46" s="100"/>
      <c r="H46" s="61"/>
      <c r="I46" s="100"/>
      <c r="J46" s="62"/>
      <c r="K46" s="31"/>
      <c r="L46" s="5"/>
      <c r="M46" s="5"/>
      <c r="N46" s="5"/>
      <c r="O46" s="5"/>
      <c r="P46" s="19"/>
      <c r="Q46" s="5"/>
    </row>
    <row r="47" spans="1:17" ht="81.75" customHeight="1">
      <c r="A47" s="16" t="s">
        <v>172</v>
      </c>
      <c r="B47" s="17" t="s">
        <v>32</v>
      </c>
      <c r="C47" s="30">
        <f>C48+C53</f>
        <v>1580097</v>
      </c>
      <c r="D47" s="30"/>
      <c r="E47" s="30"/>
      <c r="F47" s="30"/>
      <c r="G47" s="97">
        <f>G48+G53</f>
        <v>0</v>
      </c>
      <c r="H47" s="30"/>
      <c r="I47" s="97"/>
      <c r="J47" s="30">
        <f>J48+J53</f>
        <v>62680</v>
      </c>
      <c r="K47" s="95">
        <f t="shared" si="4"/>
        <v>1642777</v>
      </c>
      <c r="L47" s="11" t="e">
        <f>#REF!+#REF!+L48+L53+#REF!</f>
        <v>#REF!</v>
      </c>
      <c r="M47" s="12" t="e">
        <f t="shared" si="5"/>
        <v>#REF!</v>
      </c>
      <c r="N47" s="11" t="e">
        <f>#REF!+#REF!+N48+N53+#REF!</f>
        <v>#REF!</v>
      </c>
      <c r="O47" s="11" t="e">
        <f>#REF!+#REF!+O48+O53+#REF!</f>
        <v>#REF!</v>
      </c>
      <c r="P47" s="11" t="e">
        <f t="shared" si="6"/>
        <v>#REF!</v>
      </c>
      <c r="Q47" s="11" t="e">
        <f>#REF!+#REF!+Q48+Q53+#REF!</f>
        <v>#REF!</v>
      </c>
    </row>
    <row r="48" spans="1:17" ht="174" customHeight="1">
      <c r="A48" s="10" t="s">
        <v>173</v>
      </c>
      <c r="B48" s="18" t="s">
        <v>33</v>
      </c>
      <c r="C48" s="31">
        <v>1557597</v>
      </c>
      <c r="D48" s="31"/>
      <c r="E48" s="31"/>
      <c r="F48" s="31"/>
      <c r="G48" s="98"/>
      <c r="H48" s="31"/>
      <c r="I48" s="98"/>
      <c r="J48" s="31">
        <v>62680</v>
      </c>
      <c r="K48" s="31">
        <f t="shared" si="4"/>
        <v>1620277</v>
      </c>
      <c r="L48" s="12" t="e">
        <f>L49+L51+#REF!</f>
        <v>#REF!</v>
      </c>
      <c r="M48" s="12" t="e">
        <f t="shared" si="5"/>
        <v>#REF!</v>
      </c>
      <c r="N48" s="12" t="e">
        <f>N49+N51+#REF!</f>
        <v>#REF!</v>
      </c>
      <c r="O48" s="12" t="e">
        <f>O49+O51+#REF!</f>
        <v>#REF!</v>
      </c>
      <c r="P48" s="11" t="e">
        <f t="shared" si="6"/>
        <v>#REF!</v>
      </c>
      <c r="Q48" s="12" t="e">
        <f>Q49+Q51+#REF!</f>
        <v>#REF!</v>
      </c>
    </row>
    <row r="49" spans="1:17" ht="117" customHeight="1">
      <c r="A49" s="10" t="s">
        <v>174</v>
      </c>
      <c r="B49" s="42" t="s">
        <v>80</v>
      </c>
      <c r="C49" s="31">
        <v>693254</v>
      </c>
      <c r="D49" s="31">
        <f>D50</f>
        <v>0</v>
      </c>
      <c r="E49" s="31">
        <f>E50</f>
        <v>0</v>
      </c>
      <c r="F49" s="31"/>
      <c r="G49" s="98">
        <f>G50</f>
        <v>0</v>
      </c>
      <c r="H49" s="31"/>
      <c r="I49" s="98"/>
      <c r="J49" s="31">
        <v>62680</v>
      </c>
      <c r="K49" s="31">
        <f t="shared" si="4"/>
        <v>755934</v>
      </c>
      <c r="L49" s="12">
        <f>L50</f>
        <v>125831000</v>
      </c>
      <c r="M49" s="12">
        <f t="shared" si="5"/>
        <v>0</v>
      </c>
      <c r="N49" s="12">
        <f>N50</f>
        <v>125831000</v>
      </c>
      <c r="O49" s="12">
        <f>O50</f>
        <v>126673000</v>
      </c>
      <c r="P49" s="11">
        <f t="shared" si="6"/>
        <v>0</v>
      </c>
      <c r="Q49" s="12">
        <f>Q50</f>
        <v>126673000</v>
      </c>
    </row>
    <row r="50" spans="1:17" ht="143.25" customHeight="1">
      <c r="A50" s="65" t="s">
        <v>259</v>
      </c>
      <c r="B50" s="42" t="s">
        <v>81</v>
      </c>
      <c r="C50" s="5">
        <v>693254</v>
      </c>
      <c r="D50" s="61"/>
      <c r="E50" s="5"/>
      <c r="F50" s="5"/>
      <c r="G50" s="82"/>
      <c r="H50" s="5"/>
      <c r="I50" s="82"/>
      <c r="J50" s="5">
        <v>62680</v>
      </c>
      <c r="K50" s="31">
        <v>969918</v>
      </c>
      <c r="L50" s="5">
        <v>125831000</v>
      </c>
      <c r="M50" s="5">
        <f t="shared" si="5"/>
        <v>0</v>
      </c>
      <c r="N50" s="5">
        <v>125831000</v>
      </c>
      <c r="O50" s="5">
        <v>126673000</v>
      </c>
      <c r="P50" s="19">
        <f t="shared" si="6"/>
        <v>0</v>
      </c>
      <c r="Q50" s="5">
        <v>126673000</v>
      </c>
    </row>
    <row r="51" spans="1:17" ht="158.25" customHeight="1">
      <c r="A51" s="10" t="s">
        <v>175</v>
      </c>
      <c r="B51" s="18" t="s">
        <v>34</v>
      </c>
      <c r="C51" s="31">
        <v>864343</v>
      </c>
      <c r="D51" s="31">
        <f>D52</f>
        <v>0</v>
      </c>
      <c r="E51" s="31">
        <f>E52</f>
        <v>0</v>
      </c>
      <c r="F51" s="31">
        <f>F52</f>
        <v>0</v>
      </c>
      <c r="G51" s="98">
        <f>G52</f>
        <v>0</v>
      </c>
      <c r="H51" s="31">
        <f>H52</f>
        <v>0</v>
      </c>
      <c r="I51" s="98"/>
      <c r="J51" s="31">
        <f>J52</f>
        <v>0</v>
      </c>
      <c r="K51" s="31">
        <f t="shared" si="4"/>
        <v>864343</v>
      </c>
      <c r="L51" s="12">
        <f>L52</f>
        <v>2184000</v>
      </c>
      <c r="M51" s="12">
        <f t="shared" si="5"/>
        <v>0</v>
      </c>
      <c r="N51" s="12">
        <f>N52</f>
        <v>2184000</v>
      </c>
      <c r="O51" s="12">
        <f>O52</f>
        <v>2184000</v>
      </c>
      <c r="P51" s="11">
        <f t="shared" si="6"/>
        <v>0</v>
      </c>
      <c r="Q51" s="12">
        <f>Q52</f>
        <v>2184000</v>
      </c>
    </row>
    <row r="52" spans="1:17" ht="116.25" customHeight="1">
      <c r="A52" s="66" t="s">
        <v>176</v>
      </c>
      <c r="B52" s="42" t="s">
        <v>82</v>
      </c>
      <c r="C52" s="5">
        <v>864343</v>
      </c>
      <c r="D52" s="61"/>
      <c r="E52" s="61"/>
      <c r="F52" s="61"/>
      <c r="G52" s="100"/>
      <c r="H52" s="61"/>
      <c r="I52" s="100"/>
      <c r="J52" s="62"/>
      <c r="K52" s="31">
        <f t="shared" si="4"/>
        <v>864343</v>
      </c>
      <c r="L52" s="5">
        <v>2184000</v>
      </c>
      <c r="M52" s="5">
        <f t="shared" si="5"/>
        <v>0</v>
      </c>
      <c r="N52" s="5">
        <v>2184000</v>
      </c>
      <c r="O52" s="5">
        <v>2184000</v>
      </c>
      <c r="P52" s="19">
        <f t="shared" si="6"/>
        <v>0</v>
      </c>
      <c r="Q52" s="5">
        <v>2184000</v>
      </c>
    </row>
    <row r="53" spans="1:17" ht="37.5">
      <c r="A53" s="10" t="s">
        <v>177</v>
      </c>
      <c r="B53" s="18" t="s">
        <v>35</v>
      </c>
      <c r="C53" s="31">
        <v>22500</v>
      </c>
      <c r="D53" s="31">
        <f aca="true" t="shared" si="7" ref="D53:J54">D54</f>
        <v>0</v>
      </c>
      <c r="E53" s="31">
        <f t="shared" si="7"/>
        <v>0</v>
      </c>
      <c r="F53" s="31">
        <f t="shared" si="7"/>
        <v>0</v>
      </c>
      <c r="G53" s="98">
        <f t="shared" si="7"/>
        <v>0</v>
      </c>
      <c r="H53" s="31"/>
      <c r="I53" s="98"/>
      <c r="J53" s="31">
        <f t="shared" si="7"/>
        <v>0</v>
      </c>
      <c r="K53" s="31">
        <f t="shared" si="4"/>
        <v>22500</v>
      </c>
      <c r="L53" s="12">
        <f aca="true" t="shared" si="8" ref="L53:Q54">L54</f>
        <v>3808000</v>
      </c>
      <c r="M53" s="12">
        <f t="shared" si="5"/>
        <v>0</v>
      </c>
      <c r="N53" s="12">
        <f t="shared" si="8"/>
        <v>3808000</v>
      </c>
      <c r="O53" s="12">
        <f t="shared" si="8"/>
        <v>2760000</v>
      </c>
      <c r="P53" s="11">
        <f t="shared" si="6"/>
        <v>0</v>
      </c>
      <c r="Q53" s="12">
        <f t="shared" si="8"/>
        <v>2760000</v>
      </c>
    </row>
    <row r="54" spans="1:17" ht="77.25" customHeight="1">
      <c r="A54" s="10" t="s">
        <v>178</v>
      </c>
      <c r="B54" s="18" t="s">
        <v>36</v>
      </c>
      <c r="C54" s="31">
        <v>22500</v>
      </c>
      <c r="D54" s="31">
        <f t="shared" si="7"/>
        <v>0</v>
      </c>
      <c r="E54" s="31">
        <f t="shared" si="7"/>
        <v>0</v>
      </c>
      <c r="F54" s="31">
        <f t="shared" si="7"/>
        <v>0</v>
      </c>
      <c r="G54" s="98">
        <f t="shared" si="7"/>
        <v>0</v>
      </c>
      <c r="H54" s="31"/>
      <c r="I54" s="98"/>
      <c r="J54" s="31">
        <f t="shared" si="7"/>
        <v>0</v>
      </c>
      <c r="K54" s="31">
        <f t="shared" si="4"/>
        <v>22500</v>
      </c>
      <c r="L54" s="12">
        <f t="shared" si="8"/>
        <v>3808000</v>
      </c>
      <c r="M54" s="12">
        <f t="shared" si="5"/>
        <v>0</v>
      </c>
      <c r="N54" s="12">
        <f t="shared" si="8"/>
        <v>3808000</v>
      </c>
      <c r="O54" s="12">
        <f t="shared" si="8"/>
        <v>2760000</v>
      </c>
      <c r="P54" s="11">
        <f t="shared" si="6"/>
        <v>0</v>
      </c>
      <c r="Q54" s="12">
        <f t="shared" si="8"/>
        <v>2760000</v>
      </c>
    </row>
    <row r="55" spans="1:17" ht="96.75" customHeight="1">
      <c r="A55" s="10" t="s">
        <v>179</v>
      </c>
      <c r="B55" s="18" t="s">
        <v>138</v>
      </c>
      <c r="C55" s="5">
        <v>22500</v>
      </c>
      <c r="D55" s="61"/>
      <c r="E55" s="61"/>
      <c r="F55" s="61"/>
      <c r="G55" s="104"/>
      <c r="H55" s="116"/>
      <c r="I55" s="104"/>
      <c r="J55" s="62"/>
      <c r="K55" s="31">
        <f t="shared" si="4"/>
        <v>22500</v>
      </c>
      <c r="L55" s="5">
        <v>3808000</v>
      </c>
      <c r="M55" s="5">
        <f t="shared" si="5"/>
        <v>0</v>
      </c>
      <c r="N55" s="5">
        <v>3808000</v>
      </c>
      <c r="O55" s="5">
        <v>2760000</v>
      </c>
      <c r="P55" s="19">
        <f t="shared" si="6"/>
        <v>0</v>
      </c>
      <c r="Q55" s="5">
        <v>2760000</v>
      </c>
    </row>
    <row r="56" spans="1:17" ht="37.5">
      <c r="A56" s="16" t="s">
        <v>180</v>
      </c>
      <c r="B56" s="17" t="s">
        <v>37</v>
      </c>
      <c r="C56" s="30">
        <f>C57</f>
        <v>316000</v>
      </c>
      <c r="D56" s="30"/>
      <c r="E56" s="30"/>
      <c r="F56" s="30">
        <f>F57+F58+F60+F61+F62</f>
        <v>0</v>
      </c>
      <c r="G56" s="97">
        <f>G57</f>
        <v>0</v>
      </c>
      <c r="H56" s="30"/>
      <c r="I56" s="97"/>
      <c r="J56" s="30">
        <f>J57</f>
        <v>-122110</v>
      </c>
      <c r="K56" s="30">
        <f t="shared" si="4"/>
        <v>193890</v>
      </c>
      <c r="L56" s="11" t="e">
        <f>L57+#REF!+#REF!</f>
        <v>#REF!</v>
      </c>
      <c r="M56" s="12" t="e">
        <f t="shared" si="5"/>
        <v>#REF!</v>
      </c>
      <c r="N56" s="11" t="e">
        <f>N57+#REF!+#REF!</f>
        <v>#REF!</v>
      </c>
      <c r="O56" s="11" t="e">
        <f>O57+#REF!+#REF!</f>
        <v>#REF!</v>
      </c>
      <c r="P56" s="11" t="e">
        <f t="shared" si="6"/>
        <v>#REF!</v>
      </c>
      <c r="Q56" s="11" t="e">
        <f>Q57+#REF!+#REF!</f>
        <v>#REF!</v>
      </c>
    </row>
    <row r="57" spans="1:17" ht="37.5">
      <c r="A57" s="10" t="s">
        <v>181</v>
      </c>
      <c r="B57" s="18" t="s">
        <v>38</v>
      </c>
      <c r="C57" s="31">
        <f>C58+C60+C61</f>
        <v>316000</v>
      </c>
      <c r="D57" s="31">
        <f>D58+D59+D60+D61</f>
        <v>0</v>
      </c>
      <c r="E57" s="31">
        <f>E58+E59+E60+E61</f>
        <v>0</v>
      </c>
      <c r="F57" s="31"/>
      <c r="G57" s="98">
        <f>G58+G59+G60+G61</f>
        <v>0</v>
      </c>
      <c r="H57" s="31"/>
      <c r="I57" s="98"/>
      <c r="J57" s="31">
        <v>-122110</v>
      </c>
      <c r="K57" s="31">
        <f t="shared" si="4"/>
        <v>193890</v>
      </c>
      <c r="L57" s="12">
        <f>L58+L59+L60+L61</f>
        <v>39425000</v>
      </c>
      <c r="M57" s="12">
        <f t="shared" si="5"/>
        <v>0</v>
      </c>
      <c r="N57" s="12">
        <f>N58+N59+N60+N61</f>
        <v>39425000</v>
      </c>
      <c r="O57" s="12">
        <f>O58+O59+O60+O61</f>
        <v>41301000</v>
      </c>
      <c r="P57" s="11">
        <f t="shared" si="6"/>
        <v>0</v>
      </c>
      <c r="Q57" s="12">
        <f>Q58+Q59+Q60+Q61</f>
        <v>41301000</v>
      </c>
    </row>
    <row r="58" spans="1:17" ht="38.25" customHeight="1">
      <c r="A58" s="10" t="s">
        <v>182</v>
      </c>
      <c r="B58" s="18" t="s">
        <v>39</v>
      </c>
      <c r="C58" s="5">
        <v>75020</v>
      </c>
      <c r="D58" s="61"/>
      <c r="E58" s="61"/>
      <c r="F58" s="5"/>
      <c r="G58" s="82"/>
      <c r="H58" s="5"/>
      <c r="I58" s="82"/>
      <c r="J58" s="108">
        <v>-13450</v>
      </c>
      <c r="K58" s="31">
        <f t="shared" si="4"/>
        <v>61570</v>
      </c>
      <c r="L58" s="5">
        <v>3539000</v>
      </c>
      <c r="M58" s="5">
        <f t="shared" si="5"/>
        <v>0</v>
      </c>
      <c r="N58" s="5">
        <v>3539000</v>
      </c>
      <c r="O58" s="5">
        <v>3709000</v>
      </c>
      <c r="P58" s="19">
        <f t="shared" si="6"/>
        <v>0</v>
      </c>
      <c r="Q58" s="5">
        <v>3709000</v>
      </c>
    </row>
    <row r="59" spans="1:17" ht="39.75" customHeight="1" hidden="1">
      <c r="A59" s="10" t="s">
        <v>183</v>
      </c>
      <c r="B59" s="18" t="s">
        <v>40</v>
      </c>
      <c r="C59" s="5"/>
      <c r="D59" s="61"/>
      <c r="E59" s="61"/>
      <c r="F59" s="5"/>
      <c r="G59" s="82"/>
      <c r="H59" s="5"/>
      <c r="I59" s="82"/>
      <c r="J59" s="108"/>
      <c r="K59" s="31">
        <f t="shared" si="4"/>
        <v>0</v>
      </c>
      <c r="L59" s="5">
        <v>1207000</v>
      </c>
      <c r="M59" s="5">
        <f t="shared" si="5"/>
        <v>0</v>
      </c>
      <c r="N59" s="5">
        <v>1207000</v>
      </c>
      <c r="O59" s="5">
        <v>1265000</v>
      </c>
      <c r="P59" s="19">
        <f t="shared" si="6"/>
        <v>0</v>
      </c>
      <c r="Q59" s="5">
        <v>1265000</v>
      </c>
    </row>
    <row r="60" spans="1:17" ht="37.5">
      <c r="A60" s="10" t="s">
        <v>184</v>
      </c>
      <c r="B60" s="18" t="s">
        <v>54</v>
      </c>
      <c r="C60" s="5">
        <v>19600</v>
      </c>
      <c r="D60" s="61"/>
      <c r="E60" s="61"/>
      <c r="F60" s="5"/>
      <c r="G60" s="82"/>
      <c r="H60" s="5"/>
      <c r="I60" s="82"/>
      <c r="J60" s="108">
        <v>-2880</v>
      </c>
      <c r="K60" s="31">
        <f t="shared" si="4"/>
        <v>16720</v>
      </c>
      <c r="L60" s="5">
        <v>4988000</v>
      </c>
      <c r="M60" s="5">
        <f t="shared" si="5"/>
        <v>0</v>
      </c>
      <c r="N60" s="5">
        <v>4988000</v>
      </c>
      <c r="O60" s="5">
        <v>5225000</v>
      </c>
      <c r="P60" s="19">
        <f t="shared" si="6"/>
        <v>0</v>
      </c>
      <c r="Q60" s="5">
        <v>5225000</v>
      </c>
    </row>
    <row r="61" spans="1:17" ht="37.5">
      <c r="A61" s="10" t="s">
        <v>185</v>
      </c>
      <c r="B61" s="18" t="s">
        <v>41</v>
      </c>
      <c r="C61" s="5">
        <v>221380</v>
      </c>
      <c r="D61" s="61"/>
      <c r="E61" s="61"/>
      <c r="F61" s="5">
        <v>-224380</v>
      </c>
      <c r="G61" s="82"/>
      <c r="H61" s="5"/>
      <c r="I61" s="82"/>
      <c r="J61" s="108"/>
      <c r="K61" s="31">
        <f t="shared" si="4"/>
        <v>-3000</v>
      </c>
      <c r="L61" s="5">
        <v>29691000</v>
      </c>
      <c r="M61" s="5">
        <f t="shared" si="5"/>
        <v>0</v>
      </c>
      <c r="N61" s="5">
        <v>29691000</v>
      </c>
      <c r="O61" s="5">
        <v>31102000</v>
      </c>
      <c r="P61" s="19">
        <f t="shared" si="6"/>
        <v>0</v>
      </c>
      <c r="Q61" s="5">
        <v>31102000</v>
      </c>
    </row>
    <row r="62" spans="1:17" ht="37.5">
      <c r="A62" s="10" t="s">
        <v>275</v>
      </c>
      <c r="B62" s="18" t="s">
        <v>41</v>
      </c>
      <c r="C62" s="5"/>
      <c r="D62" s="61"/>
      <c r="E62" s="61"/>
      <c r="F62" s="5">
        <v>224380</v>
      </c>
      <c r="G62" s="82"/>
      <c r="H62" s="5"/>
      <c r="I62" s="82"/>
      <c r="J62" s="108">
        <v>-105780</v>
      </c>
      <c r="K62" s="31"/>
      <c r="L62" s="5"/>
      <c r="M62" s="5"/>
      <c r="N62" s="5"/>
      <c r="O62" s="5"/>
      <c r="P62" s="19"/>
      <c r="Q62" s="5"/>
    </row>
    <row r="63" spans="1:17" ht="59.25" customHeight="1">
      <c r="A63" s="16" t="s">
        <v>186</v>
      </c>
      <c r="B63" s="17" t="s">
        <v>42</v>
      </c>
      <c r="C63" s="30">
        <f>C64</f>
        <v>65751</v>
      </c>
      <c r="D63" s="30"/>
      <c r="E63" s="30"/>
      <c r="F63" s="30"/>
      <c r="G63" s="97"/>
      <c r="H63" s="30"/>
      <c r="I63" s="97">
        <f>I64</f>
        <v>20913</v>
      </c>
      <c r="J63" s="30">
        <f>J64</f>
        <v>20913</v>
      </c>
      <c r="K63" s="30">
        <v>86664</v>
      </c>
      <c r="L63" s="11" t="e">
        <f>#REF!+L64</f>
        <v>#REF!</v>
      </c>
      <c r="M63" s="12" t="e">
        <f t="shared" si="5"/>
        <v>#REF!</v>
      </c>
      <c r="N63" s="11" t="e">
        <f>#REF!+N64</f>
        <v>#REF!</v>
      </c>
      <c r="O63" s="11" t="e">
        <f>#REF!+O64</f>
        <v>#REF!</v>
      </c>
      <c r="P63" s="11" t="e">
        <f t="shared" si="6"/>
        <v>#REF!</v>
      </c>
      <c r="Q63" s="11" t="e">
        <f>#REF!+Q64</f>
        <v>#REF!</v>
      </c>
    </row>
    <row r="64" spans="1:17" ht="27.75" customHeight="1">
      <c r="A64" s="10" t="s">
        <v>187</v>
      </c>
      <c r="B64" s="18" t="s">
        <v>55</v>
      </c>
      <c r="C64" s="31">
        <v>65751</v>
      </c>
      <c r="D64" s="31">
        <f aca="true" t="shared" si="9" ref="D64:F65">D65</f>
        <v>0</v>
      </c>
      <c r="E64" s="31"/>
      <c r="F64" s="31">
        <f t="shared" si="9"/>
        <v>0</v>
      </c>
      <c r="G64" s="98"/>
      <c r="H64" s="31"/>
      <c r="I64" s="98">
        <f>I65</f>
        <v>20913</v>
      </c>
      <c r="J64" s="31">
        <f>J65</f>
        <v>20913</v>
      </c>
      <c r="K64" s="31">
        <v>86664</v>
      </c>
      <c r="L64" s="12">
        <f aca="true" t="shared" si="10" ref="L64:Q65">L65</f>
        <v>10790000</v>
      </c>
      <c r="M64" s="12">
        <f t="shared" si="5"/>
        <v>0</v>
      </c>
      <c r="N64" s="12">
        <f t="shared" si="10"/>
        <v>10790000</v>
      </c>
      <c r="O64" s="12">
        <f t="shared" si="10"/>
        <v>11837000</v>
      </c>
      <c r="P64" s="11">
        <f t="shared" si="6"/>
        <v>0</v>
      </c>
      <c r="Q64" s="12">
        <f t="shared" si="10"/>
        <v>11837000</v>
      </c>
    </row>
    <row r="65" spans="1:17" ht="27.75" customHeight="1">
      <c r="A65" s="10" t="s">
        <v>188</v>
      </c>
      <c r="B65" s="18" t="s">
        <v>56</v>
      </c>
      <c r="C65" s="31">
        <v>65751</v>
      </c>
      <c r="D65" s="31">
        <f t="shared" si="9"/>
        <v>0</v>
      </c>
      <c r="E65" s="31"/>
      <c r="F65" s="31">
        <f t="shared" si="9"/>
        <v>0</v>
      </c>
      <c r="G65" s="98"/>
      <c r="H65" s="31"/>
      <c r="I65" s="98">
        <v>20913</v>
      </c>
      <c r="J65" s="31">
        <v>20913</v>
      </c>
      <c r="K65" s="31">
        <v>86664</v>
      </c>
      <c r="L65" s="12">
        <f t="shared" si="10"/>
        <v>10790000</v>
      </c>
      <c r="M65" s="12">
        <f t="shared" si="5"/>
        <v>0</v>
      </c>
      <c r="N65" s="12">
        <f t="shared" si="10"/>
        <v>10790000</v>
      </c>
      <c r="O65" s="12">
        <f t="shared" si="10"/>
        <v>11837000</v>
      </c>
      <c r="P65" s="11">
        <f t="shared" si="6"/>
        <v>0</v>
      </c>
      <c r="Q65" s="12">
        <f t="shared" si="10"/>
        <v>11837000</v>
      </c>
    </row>
    <row r="66" spans="1:17" ht="37.5">
      <c r="A66" s="10" t="s">
        <v>189</v>
      </c>
      <c r="B66" s="18" t="s">
        <v>83</v>
      </c>
      <c r="C66" s="5">
        <v>65751</v>
      </c>
      <c r="D66" s="61"/>
      <c r="E66" s="5"/>
      <c r="F66" s="5"/>
      <c r="G66" s="82"/>
      <c r="H66" s="5"/>
      <c r="I66" s="82"/>
      <c r="J66" s="5">
        <v>20913</v>
      </c>
      <c r="K66" s="31">
        <f t="shared" si="4"/>
        <v>86664</v>
      </c>
      <c r="L66" s="5">
        <v>10790000</v>
      </c>
      <c r="M66" s="5">
        <f t="shared" si="5"/>
        <v>0</v>
      </c>
      <c r="N66" s="5">
        <v>10790000</v>
      </c>
      <c r="O66" s="5">
        <v>11837000</v>
      </c>
      <c r="P66" s="19">
        <f t="shared" si="6"/>
        <v>0</v>
      </c>
      <c r="Q66" s="5">
        <v>11837000</v>
      </c>
    </row>
    <row r="67" spans="1:17" ht="59.25" customHeight="1">
      <c r="A67" s="16" t="s">
        <v>190</v>
      </c>
      <c r="B67" s="17" t="s">
        <v>43</v>
      </c>
      <c r="C67" s="30"/>
      <c r="D67" s="30"/>
      <c r="E67" s="30"/>
      <c r="F67" s="30"/>
      <c r="G67" s="97" t="e">
        <f>#REF!</f>
        <v>#REF!</v>
      </c>
      <c r="H67" s="30"/>
      <c r="I67" s="97"/>
      <c r="J67" s="30">
        <f>J68</f>
        <v>231870</v>
      </c>
      <c r="K67" s="30">
        <v>231870</v>
      </c>
      <c r="L67" s="11" t="e">
        <f>#REF!+L68</f>
        <v>#REF!</v>
      </c>
      <c r="M67" s="12" t="e">
        <f t="shared" si="5"/>
        <v>#REF!</v>
      </c>
      <c r="N67" s="11" t="e">
        <f>#REF!+N68</f>
        <v>#REF!</v>
      </c>
      <c r="O67" s="11" t="e">
        <f>#REF!+O68</f>
        <v>#REF!</v>
      </c>
      <c r="P67" s="11" t="e">
        <f t="shared" si="6"/>
        <v>#REF!</v>
      </c>
      <c r="Q67" s="11" t="e">
        <f>#REF!+Q68</f>
        <v>#REF!</v>
      </c>
    </row>
    <row r="68" spans="1:17" ht="99.75" customHeight="1">
      <c r="A68" s="10" t="s">
        <v>191</v>
      </c>
      <c r="B68" s="18" t="s">
        <v>44</v>
      </c>
      <c r="C68" s="31"/>
      <c r="D68" s="31">
        <f>D69+D71</f>
        <v>0</v>
      </c>
      <c r="E68" s="31">
        <f>E69+E71</f>
        <v>0</v>
      </c>
      <c r="F68" s="31"/>
      <c r="G68" s="98"/>
      <c r="H68" s="31"/>
      <c r="I68" s="98"/>
      <c r="J68" s="31">
        <v>231870</v>
      </c>
      <c r="K68" s="31">
        <v>231870</v>
      </c>
      <c r="L68" s="12">
        <f>L69+L71</f>
        <v>8000000</v>
      </c>
      <c r="M68" s="12">
        <f t="shared" si="5"/>
        <v>0</v>
      </c>
      <c r="N68" s="12">
        <f>N69+N71</f>
        <v>8000000</v>
      </c>
      <c r="O68" s="12">
        <f>O69+O71</f>
        <v>7000000</v>
      </c>
      <c r="P68" s="11">
        <f t="shared" si="6"/>
        <v>0</v>
      </c>
      <c r="Q68" s="12">
        <f>Q69+Q71</f>
        <v>7000000</v>
      </c>
    </row>
    <row r="69" spans="1:17" ht="56.25" hidden="1">
      <c r="A69" s="10" t="s">
        <v>45</v>
      </c>
      <c r="B69" s="18" t="s">
        <v>46</v>
      </c>
      <c r="C69" s="61"/>
      <c r="D69" s="61"/>
      <c r="E69" s="61"/>
      <c r="F69" s="61"/>
      <c r="G69" s="100"/>
      <c r="H69" s="61"/>
      <c r="I69" s="100"/>
      <c r="J69" s="61"/>
      <c r="K69" s="31">
        <f t="shared" si="4"/>
        <v>0</v>
      </c>
      <c r="L69" s="12">
        <f>L70</f>
        <v>0</v>
      </c>
      <c r="M69" s="12">
        <f t="shared" si="5"/>
        <v>0</v>
      </c>
      <c r="N69" s="12">
        <f>N70</f>
        <v>0</v>
      </c>
      <c r="O69" s="12">
        <f>O70</f>
        <v>0</v>
      </c>
      <c r="P69" s="11">
        <f t="shared" si="6"/>
        <v>0</v>
      </c>
      <c r="Q69" s="12">
        <f>Q70</f>
        <v>0</v>
      </c>
    </row>
    <row r="70" spans="1:17" ht="93.75" hidden="1">
      <c r="A70" s="10" t="s">
        <v>47</v>
      </c>
      <c r="B70" s="18" t="s">
        <v>48</v>
      </c>
      <c r="C70" s="61"/>
      <c r="D70" s="61"/>
      <c r="E70" s="61"/>
      <c r="F70" s="61"/>
      <c r="G70" s="100"/>
      <c r="H70" s="61"/>
      <c r="I70" s="100"/>
      <c r="J70" s="61"/>
      <c r="K70" s="31">
        <f t="shared" si="4"/>
        <v>0</v>
      </c>
      <c r="L70" s="5"/>
      <c r="M70" s="5">
        <f t="shared" si="5"/>
        <v>0</v>
      </c>
      <c r="N70" s="5"/>
      <c r="O70" s="5"/>
      <c r="P70" s="19">
        <f t="shared" si="6"/>
        <v>0</v>
      </c>
      <c r="Q70" s="5"/>
    </row>
    <row r="71" spans="1:17" ht="63" customHeight="1">
      <c r="A71" s="67" t="s">
        <v>84</v>
      </c>
      <c r="B71" s="43" t="s">
        <v>46</v>
      </c>
      <c r="C71" s="31"/>
      <c r="D71" s="31">
        <f>D73</f>
        <v>0</v>
      </c>
      <c r="E71" s="31">
        <f>E73</f>
        <v>0</v>
      </c>
      <c r="F71" s="31"/>
      <c r="G71" s="98"/>
      <c r="H71" s="31"/>
      <c r="I71" s="98"/>
      <c r="J71" s="31">
        <v>231870</v>
      </c>
      <c r="K71" s="31">
        <v>231870</v>
      </c>
      <c r="L71" s="12">
        <f>L73</f>
        <v>8000000</v>
      </c>
      <c r="M71" s="12">
        <f t="shared" si="5"/>
        <v>0</v>
      </c>
      <c r="N71" s="12">
        <f>N73</f>
        <v>8000000</v>
      </c>
      <c r="O71" s="12">
        <f>O73</f>
        <v>7000000</v>
      </c>
      <c r="P71" s="11">
        <f t="shared" si="6"/>
        <v>0</v>
      </c>
      <c r="Q71" s="12">
        <f>Q73</f>
        <v>7000000</v>
      </c>
    </row>
    <row r="72" spans="1:17" ht="104.25" customHeight="1">
      <c r="A72" s="68" t="s">
        <v>226</v>
      </c>
      <c r="B72" s="43" t="s">
        <v>227</v>
      </c>
      <c r="C72" s="31"/>
      <c r="D72" s="31"/>
      <c r="E72" s="31"/>
      <c r="F72" s="31"/>
      <c r="G72" s="98"/>
      <c r="H72" s="31"/>
      <c r="I72" s="98"/>
      <c r="J72" s="31">
        <v>231870</v>
      </c>
      <c r="K72" s="31">
        <v>231870</v>
      </c>
      <c r="L72" s="12"/>
      <c r="M72" s="12"/>
      <c r="N72" s="12"/>
      <c r="O72" s="12"/>
      <c r="P72" s="11"/>
      <c r="Q72" s="12"/>
    </row>
    <row r="73" spans="1:17" ht="81" customHeight="1">
      <c r="A73" s="68" t="s">
        <v>85</v>
      </c>
      <c r="B73" s="43" t="s">
        <v>86</v>
      </c>
      <c r="C73" s="5"/>
      <c r="D73" s="105"/>
      <c r="E73" s="5"/>
      <c r="F73" s="5"/>
      <c r="G73" s="82"/>
      <c r="H73" s="5"/>
      <c r="I73" s="82"/>
      <c r="J73" s="5"/>
      <c r="K73" s="31"/>
      <c r="L73" s="5">
        <v>8000000</v>
      </c>
      <c r="M73" s="5">
        <f t="shared" si="5"/>
        <v>0</v>
      </c>
      <c r="N73" s="5">
        <v>8000000</v>
      </c>
      <c r="O73" s="5">
        <v>7000000</v>
      </c>
      <c r="P73" s="19">
        <f t="shared" si="6"/>
        <v>0</v>
      </c>
      <c r="Q73" s="5">
        <v>7000000</v>
      </c>
    </row>
    <row r="74" spans="1:17" s="4" customFormat="1" ht="43.5" customHeight="1">
      <c r="A74" s="29" t="s">
        <v>192</v>
      </c>
      <c r="B74" s="33" t="s">
        <v>49</v>
      </c>
      <c r="C74" s="30">
        <f>C76+C81+C84</f>
        <v>186000</v>
      </c>
      <c r="D74" s="30"/>
      <c r="E74" s="30"/>
      <c r="F74" s="30"/>
      <c r="G74" s="97"/>
      <c r="H74" s="30"/>
      <c r="I74" s="97" t="e">
        <f>I75+#REF!+I80+I81+#REF!+I84</f>
        <v>#REF!</v>
      </c>
      <c r="J74" s="30">
        <f>J75+J76+J79+J81+J82+J83+J84</f>
        <v>213360</v>
      </c>
      <c r="K74" s="30">
        <f>K75+K76++++++++K79+K81+K82+K83+K84</f>
        <v>399360</v>
      </c>
      <c r="L74" s="13" t="e">
        <f>#REF!+L75+#REF!+L85+#REF!+#REF!+#REF!+#REF!+#REF!+L84+L80</f>
        <v>#REF!</v>
      </c>
      <c r="M74" s="20" t="e">
        <f t="shared" si="5"/>
        <v>#REF!</v>
      </c>
      <c r="N74" s="13" t="e">
        <f>#REF!+N75+#REF!+N85+#REF!+#REF!+#REF!+#REF!+#REF!+N84+N80</f>
        <v>#REF!</v>
      </c>
      <c r="O74" s="13" t="e">
        <f>#REF!+O75+#REF!+O85+#REF!+#REF!+#REF!+#REF!+#REF!+O84+O80</f>
        <v>#REF!</v>
      </c>
      <c r="P74" s="13" t="e">
        <f t="shared" si="6"/>
        <v>#REF!</v>
      </c>
      <c r="Q74" s="13" t="e">
        <f>#REF!+Q75+#REF!+Q85+#REF!+#REF!+#REF!+#REF!+#REF!+Q84+Q80</f>
        <v>#REF!</v>
      </c>
    </row>
    <row r="75" spans="1:17" ht="54.75" customHeight="1">
      <c r="A75" s="67" t="s">
        <v>87</v>
      </c>
      <c r="B75" s="44" t="s">
        <v>50</v>
      </c>
      <c r="C75" s="31"/>
      <c r="D75" s="31"/>
      <c r="E75" s="31"/>
      <c r="F75" s="31"/>
      <c r="G75" s="98"/>
      <c r="H75" s="31"/>
      <c r="I75" s="98" t="e">
        <f>#REF!+#REF!</f>
        <v>#REF!</v>
      </c>
      <c r="J75" s="31">
        <v>5400</v>
      </c>
      <c r="K75" s="31">
        <v>5400</v>
      </c>
      <c r="L75" s="12" t="e">
        <f>#REF!</f>
        <v>#REF!</v>
      </c>
      <c r="M75" s="12" t="e">
        <f t="shared" si="5"/>
        <v>#REF!</v>
      </c>
      <c r="N75" s="12" t="e">
        <f>#REF!</f>
        <v>#REF!</v>
      </c>
      <c r="O75" s="12" t="e">
        <f>#REF!</f>
        <v>#REF!</v>
      </c>
      <c r="P75" s="11" t="e">
        <f t="shared" si="6"/>
        <v>#REF!</v>
      </c>
      <c r="Q75" s="12" t="e">
        <f>#REF!</f>
        <v>#REF!</v>
      </c>
    </row>
    <row r="76" spans="1:17" ht="111" customHeight="1">
      <c r="A76" s="67" t="s">
        <v>289</v>
      </c>
      <c r="B76" s="44" t="s">
        <v>252</v>
      </c>
      <c r="C76" s="31">
        <v>10000</v>
      </c>
      <c r="D76" s="31"/>
      <c r="E76" s="31"/>
      <c r="F76" s="31"/>
      <c r="G76" s="98"/>
      <c r="H76" s="31"/>
      <c r="I76" s="98"/>
      <c r="J76" s="31">
        <v>178500</v>
      </c>
      <c r="K76" s="31">
        <v>188500</v>
      </c>
      <c r="L76" s="12"/>
      <c r="M76" s="12"/>
      <c r="N76" s="12"/>
      <c r="O76" s="12"/>
      <c r="P76" s="11"/>
      <c r="Q76" s="12"/>
    </row>
    <row r="77" spans="1:17" ht="96" customHeight="1">
      <c r="A77" s="67" t="s">
        <v>290</v>
      </c>
      <c r="B77" s="44" t="s">
        <v>291</v>
      </c>
      <c r="C77" s="31"/>
      <c r="D77" s="31"/>
      <c r="E77" s="31"/>
      <c r="F77" s="31"/>
      <c r="G77" s="98"/>
      <c r="H77" s="31"/>
      <c r="I77" s="98"/>
      <c r="J77" s="31">
        <v>188500</v>
      </c>
      <c r="K77" s="31">
        <v>188500</v>
      </c>
      <c r="L77" s="12"/>
      <c r="M77" s="12"/>
      <c r="N77" s="12"/>
      <c r="O77" s="12"/>
      <c r="P77" s="11"/>
      <c r="Q77" s="12"/>
    </row>
    <row r="78" spans="1:17" ht="96" customHeight="1">
      <c r="A78" s="67" t="s">
        <v>250</v>
      </c>
      <c r="B78" s="44" t="s">
        <v>251</v>
      </c>
      <c r="C78" s="31">
        <v>10000</v>
      </c>
      <c r="D78" s="31"/>
      <c r="E78" s="31"/>
      <c r="F78" s="31"/>
      <c r="G78" s="98"/>
      <c r="H78" s="31"/>
      <c r="I78" s="98"/>
      <c r="J78" s="31">
        <v>-10000</v>
      </c>
      <c r="K78" s="31">
        <v>0</v>
      </c>
      <c r="L78" s="12"/>
      <c r="M78" s="12"/>
      <c r="N78" s="12"/>
      <c r="O78" s="12"/>
      <c r="P78" s="11"/>
      <c r="Q78" s="12"/>
    </row>
    <row r="79" spans="1:17" ht="205.5" customHeight="1">
      <c r="A79" s="67" t="s">
        <v>88</v>
      </c>
      <c r="B79" s="43" t="s">
        <v>89</v>
      </c>
      <c r="C79" s="5"/>
      <c r="D79" s="61"/>
      <c r="E79" s="5"/>
      <c r="F79" s="5"/>
      <c r="G79" s="82"/>
      <c r="H79" s="5"/>
      <c r="I79" s="82">
        <f>I80</f>
        <v>0</v>
      </c>
      <c r="J79" s="105">
        <v>10060</v>
      </c>
      <c r="K79" s="31">
        <v>10060</v>
      </c>
      <c r="L79" s="5"/>
      <c r="M79" s="5"/>
      <c r="N79" s="5"/>
      <c r="O79" s="5"/>
      <c r="P79" s="19"/>
      <c r="Q79" s="5"/>
    </row>
    <row r="80" spans="1:17" ht="47.25" customHeight="1">
      <c r="A80" s="67" t="s">
        <v>288</v>
      </c>
      <c r="B80" s="43" t="s">
        <v>90</v>
      </c>
      <c r="C80" s="62"/>
      <c r="D80" s="61"/>
      <c r="E80" s="5"/>
      <c r="F80" s="31">
        <f>F81</f>
        <v>0</v>
      </c>
      <c r="G80" s="98"/>
      <c r="H80" s="31"/>
      <c r="I80" s="98"/>
      <c r="J80" s="31">
        <v>10060</v>
      </c>
      <c r="K80" s="31">
        <v>10060</v>
      </c>
      <c r="L80" s="12">
        <f>L81</f>
        <v>0</v>
      </c>
      <c r="M80" s="12">
        <f>N80-L80</f>
        <v>0</v>
      </c>
      <c r="N80" s="12">
        <f>N81</f>
        <v>0</v>
      </c>
      <c r="O80" s="12">
        <f>O81</f>
        <v>0</v>
      </c>
      <c r="P80" s="11">
        <f>Q80-O80</f>
        <v>0</v>
      </c>
      <c r="Q80" s="12">
        <f>Q81</f>
        <v>0</v>
      </c>
    </row>
    <row r="81" spans="1:17" ht="117.75" customHeight="1">
      <c r="A81" s="67" t="s">
        <v>91</v>
      </c>
      <c r="B81" s="43" t="s">
        <v>92</v>
      </c>
      <c r="C81" s="62">
        <v>35000</v>
      </c>
      <c r="D81" s="61"/>
      <c r="E81" s="5"/>
      <c r="F81" s="5"/>
      <c r="G81" s="82"/>
      <c r="H81" s="5"/>
      <c r="I81" s="82"/>
      <c r="J81" s="62">
        <v>-20900</v>
      </c>
      <c r="K81" s="31">
        <v>14100</v>
      </c>
      <c r="L81" s="5"/>
      <c r="M81" s="5">
        <f>N81-L81</f>
        <v>0</v>
      </c>
      <c r="N81" s="5"/>
      <c r="O81" s="5"/>
      <c r="P81" s="19">
        <f>Q81-O81</f>
        <v>0</v>
      </c>
      <c r="Q81" s="5"/>
    </row>
    <row r="82" spans="1:17" ht="117.75" customHeight="1">
      <c r="A82" s="67" t="s">
        <v>286</v>
      </c>
      <c r="B82" s="43" t="s">
        <v>287</v>
      </c>
      <c r="C82" s="62"/>
      <c r="D82" s="61"/>
      <c r="E82" s="5"/>
      <c r="F82" s="5"/>
      <c r="G82" s="82"/>
      <c r="H82" s="5"/>
      <c r="I82" s="82"/>
      <c r="J82" s="62">
        <v>15000</v>
      </c>
      <c r="K82" s="31">
        <v>15000</v>
      </c>
      <c r="L82" s="23"/>
      <c r="M82" s="23"/>
      <c r="N82" s="23"/>
      <c r="O82" s="23"/>
      <c r="P82" s="24"/>
      <c r="Q82" s="23"/>
    </row>
    <row r="83" spans="1:17" ht="117.75" customHeight="1">
      <c r="A83" s="67" t="s">
        <v>284</v>
      </c>
      <c r="B83" s="43" t="s">
        <v>285</v>
      </c>
      <c r="C83" s="62"/>
      <c r="D83" s="61"/>
      <c r="E83" s="5"/>
      <c r="F83" s="5"/>
      <c r="G83" s="82"/>
      <c r="H83" s="5"/>
      <c r="I83" s="82"/>
      <c r="J83" s="62">
        <v>12300</v>
      </c>
      <c r="K83" s="31">
        <v>12300</v>
      </c>
      <c r="L83" s="23"/>
      <c r="M83" s="23"/>
      <c r="N83" s="23"/>
      <c r="O83" s="23"/>
      <c r="P83" s="24"/>
      <c r="Q83" s="23"/>
    </row>
    <row r="84" spans="1:17" ht="66.75" customHeight="1">
      <c r="A84" s="67" t="s">
        <v>93</v>
      </c>
      <c r="B84" s="47" t="s">
        <v>94</v>
      </c>
      <c r="C84" s="5">
        <v>141000</v>
      </c>
      <c r="D84" s="5"/>
      <c r="E84" s="5"/>
      <c r="F84" s="5"/>
      <c r="G84" s="82"/>
      <c r="H84" s="5"/>
      <c r="I84" s="82"/>
      <c r="J84" s="5">
        <v>13000</v>
      </c>
      <c r="K84" s="31">
        <v>154000</v>
      </c>
      <c r="L84" s="23">
        <v>30000</v>
      </c>
      <c r="M84" s="23">
        <f>N84-L84</f>
        <v>0</v>
      </c>
      <c r="N84" s="23">
        <v>30000</v>
      </c>
      <c r="O84" s="23">
        <v>30000</v>
      </c>
      <c r="P84" s="24">
        <f>Q84-O84</f>
        <v>0</v>
      </c>
      <c r="Q84" s="23">
        <v>30000</v>
      </c>
    </row>
    <row r="85" spans="1:17" ht="38.25" customHeight="1">
      <c r="A85" s="70" t="s">
        <v>95</v>
      </c>
      <c r="B85" s="46" t="s">
        <v>96</v>
      </c>
      <c r="C85" s="5">
        <v>141000</v>
      </c>
      <c r="D85" s="61"/>
      <c r="E85" s="5"/>
      <c r="F85" s="5"/>
      <c r="G85" s="82"/>
      <c r="H85" s="5"/>
      <c r="I85" s="82"/>
      <c r="J85" s="105">
        <v>13000</v>
      </c>
      <c r="K85" s="31">
        <v>154000</v>
      </c>
      <c r="L85" s="5">
        <v>670000</v>
      </c>
      <c r="M85" s="5">
        <f>N85-L85</f>
        <v>0</v>
      </c>
      <c r="N85" s="5">
        <v>670000</v>
      </c>
      <c r="O85" s="5">
        <v>680000</v>
      </c>
      <c r="P85" s="19">
        <f>Q85-O85</f>
        <v>0</v>
      </c>
      <c r="Q85" s="5">
        <v>680000</v>
      </c>
    </row>
    <row r="86" spans="1:23" ht="37.5">
      <c r="A86" s="71" t="s">
        <v>97</v>
      </c>
      <c r="B86" s="48" t="s">
        <v>51</v>
      </c>
      <c r="C86" s="87">
        <f>C87</f>
        <v>84963929.85</v>
      </c>
      <c r="D86" s="87">
        <f>D87</f>
        <v>2510973</v>
      </c>
      <c r="E86" s="87">
        <f>E87</f>
        <v>9652223.770000001</v>
      </c>
      <c r="F86" s="87">
        <f>F87</f>
        <v>2755540</v>
      </c>
      <c r="G86" s="96"/>
      <c r="H86" s="87">
        <f>H87</f>
        <v>14552217.5</v>
      </c>
      <c r="I86" s="96">
        <f>I95+I123+I150</f>
        <v>0</v>
      </c>
      <c r="J86" s="87">
        <f>J87+J162</f>
        <v>-231710.24</v>
      </c>
      <c r="K86" s="30">
        <f aca="true" t="shared" si="11" ref="K86:K160">C86+D86+E86+F86+G86+H86+I86+J86</f>
        <v>114203173.88</v>
      </c>
      <c r="L86" s="11" t="e">
        <f>L88+L95+#REF!+#REF!+#REF!+#REF!+#REF!+#REF!</f>
        <v>#REF!</v>
      </c>
      <c r="M86" s="11" t="e">
        <f aca="true" t="shared" si="12" ref="M86:M92">N86-L86</f>
        <v>#REF!</v>
      </c>
      <c r="N86" s="11" t="e">
        <f>N88+N95+#REF!+#REF!+#REF!+#REF!+#REF!+#REF!</f>
        <v>#REF!</v>
      </c>
      <c r="O86" s="11" t="e">
        <f>O88+O95+#REF!+#REF!+#REF!+#REF!+#REF!+#REF!</f>
        <v>#REF!</v>
      </c>
      <c r="P86" s="11" t="e">
        <f aca="true" t="shared" si="13" ref="P86:P92">Q86-O86</f>
        <v>#REF!</v>
      </c>
      <c r="Q86" s="11" t="e">
        <f>Q88+Q95+#REF!+#REF!+#REF!+#REF!+#REF!+#REF!</f>
        <v>#REF!</v>
      </c>
      <c r="R86" s="9"/>
      <c r="S86" s="9"/>
      <c r="T86" s="9"/>
      <c r="U86" s="9"/>
      <c r="V86" s="9"/>
      <c r="W86" s="9"/>
    </row>
    <row r="87" spans="1:20" ht="52.5" customHeight="1">
      <c r="A87" s="71" t="s">
        <v>98</v>
      </c>
      <c r="B87" s="48" t="s">
        <v>99</v>
      </c>
      <c r="C87" s="87">
        <f>C88+C95+C123+C150</f>
        <v>84963929.85</v>
      </c>
      <c r="D87" s="87">
        <f>D88+D95+D123+D150</f>
        <v>2510973</v>
      </c>
      <c r="E87" s="87">
        <f>E88+E95+E123++E150</f>
        <v>9652223.770000001</v>
      </c>
      <c r="F87" s="87">
        <f>F88+F95+F123+F150</f>
        <v>2755540</v>
      </c>
      <c r="G87" s="96" t="e">
        <f>G88+G95+G123+G150</f>
        <v>#REF!</v>
      </c>
      <c r="H87" s="87">
        <f>H88+H123+H159</f>
        <v>14552217.5</v>
      </c>
      <c r="I87" s="96"/>
      <c r="J87" s="87">
        <f>J88+J95+J123+J150</f>
        <v>-231710.24</v>
      </c>
      <c r="K87" s="30">
        <v>102339951.77</v>
      </c>
      <c r="L87" s="11" t="e">
        <f>L88+L95+#REF!+#REF!</f>
        <v>#REF!</v>
      </c>
      <c r="M87" s="11" t="e">
        <f t="shared" si="12"/>
        <v>#REF!</v>
      </c>
      <c r="N87" s="11" t="e">
        <f>N88+N95+#REF!+#REF!</f>
        <v>#REF!</v>
      </c>
      <c r="O87" s="11" t="e">
        <f>O88+O95+#REF!+#REF!</f>
        <v>#REF!</v>
      </c>
      <c r="P87" s="11" t="e">
        <f t="shared" si="13"/>
        <v>#REF!</v>
      </c>
      <c r="Q87" s="11" t="e">
        <f>Q88+Q95+#REF!+#REF!</f>
        <v>#REF!</v>
      </c>
      <c r="R87" s="22"/>
      <c r="S87" s="22"/>
      <c r="T87" s="22"/>
    </row>
    <row r="88" spans="1:17" ht="41.25" customHeight="1">
      <c r="A88" s="72" t="s">
        <v>253</v>
      </c>
      <c r="B88" s="48" t="s">
        <v>100</v>
      </c>
      <c r="C88" s="87">
        <f>C89+C91</f>
        <v>16337000</v>
      </c>
      <c r="D88" s="30">
        <f>D89+D91</f>
        <v>0</v>
      </c>
      <c r="E88" s="30">
        <f>E89+E91</f>
        <v>6715690</v>
      </c>
      <c r="F88" s="30">
        <f>F91+F93</f>
        <v>1230600</v>
      </c>
      <c r="G88" s="97">
        <f>G89+G91</f>
        <v>0</v>
      </c>
      <c r="H88" s="30">
        <f>H91</f>
        <v>13733663.5</v>
      </c>
      <c r="I88" s="97"/>
      <c r="J88" s="30"/>
      <c r="K88" s="30">
        <f t="shared" si="11"/>
        <v>38016953.5</v>
      </c>
      <c r="L88" s="11">
        <f>L89+L91</f>
        <v>5445102000</v>
      </c>
      <c r="M88" s="12">
        <f t="shared" si="12"/>
        <v>0</v>
      </c>
      <c r="N88" s="11">
        <f>N89+N91</f>
        <v>5445102000</v>
      </c>
      <c r="O88" s="11">
        <f>O89+O91</f>
        <v>5146967500</v>
      </c>
      <c r="P88" s="11">
        <f t="shared" si="13"/>
        <v>0</v>
      </c>
      <c r="Q88" s="11">
        <f>Q89+Q91</f>
        <v>5146967500</v>
      </c>
    </row>
    <row r="89" spans="1:17" ht="37.5">
      <c r="A89" s="67" t="s">
        <v>195</v>
      </c>
      <c r="B89" s="46" t="s">
        <v>101</v>
      </c>
      <c r="C89" s="88">
        <f>C90</f>
        <v>8417000</v>
      </c>
      <c r="D89" s="31"/>
      <c r="E89" s="31">
        <f>E90</f>
        <v>0</v>
      </c>
      <c r="F89" s="31"/>
      <c r="G89" s="98"/>
      <c r="H89" s="31"/>
      <c r="I89" s="98"/>
      <c r="J89" s="31">
        <f>J90</f>
        <v>0</v>
      </c>
      <c r="K89" s="31">
        <f t="shared" si="11"/>
        <v>8417000</v>
      </c>
      <c r="L89" s="12">
        <f>L90</f>
        <v>3496177400</v>
      </c>
      <c r="M89" s="12">
        <f t="shared" si="12"/>
        <v>0</v>
      </c>
      <c r="N89" s="12">
        <f>N90</f>
        <v>3496177400</v>
      </c>
      <c r="O89" s="12">
        <f>O90</f>
        <v>5146967500</v>
      </c>
      <c r="P89" s="11">
        <f t="shared" si="13"/>
        <v>0</v>
      </c>
      <c r="Q89" s="12">
        <f>Q90</f>
        <v>5146967500</v>
      </c>
    </row>
    <row r="90" spans="1:17" ht="52.5" customHeight="1">
      <c r="A90" s="69" t="s">
        <v>196</v>
      </c>
      <c r="B90" s="47" t="s">
        <v>102</v>
      </c>
      <c r="C90" s="89">
        <v>8417000</v>
      </c>
      <c r="D90" s="105"/>
      <c r="E90" s="61"/>
      <c r="F90" s="61"/>
      <c r="G90" s="100"/>
      <c r="H90" s="61"/>
      <c r="I90" s="100"/>
      <c r="J90" s="61"/>
      <c r="K90" s="31">
        <f t="shared" si="11"/>
        <v>8417000</v>
      </c>
      <c r="L90" s="5">
        <v>3496177400</v>
      </c>
      <c r="M90" s="5">
        <f t="shared" si="12"/>
        <v>0</v>
      </c>
      <c r="N90" s="5">
        <v>3496177400</v>
      </c>
      <c r="O90" s="5">
        <v>5146967500</v>
      </c>
      <c r="P90" s="19">
        <f t="shared" si="13"/>
        <v>0</v>
      </c>
      <c r="Q90" s="5">
        <v>5146967500</v>
      </c>
    </row>
    <row r="91" spans="1:17" ht="56.25">
      <c r="A91" s="67" t="s">
        <v>197</v>
      </c>
      <c r="B91" s="46" t="s">
        <v>103</v>
      </c>
      <c r="C91" s="88">
        <v>7920000</v>
      </c>
      <c r="D91" s="31"/>
      <c r="E91" s="31">
        <v>6715690</v>
      </c>
      <c r="F91" s="31">
        <v>270600</v>
      </c>
      <c r="G91" s="98">
        <f>G92</f>
        <v>0</v>
      </c>
      <c r="H91" s="31">
        <v>13733663.5</v>
      </c>
      <c r="I91" s="98"/>
      <c r="J91" s="31"/>
      <c r="K91" s="31">
        <f t="shared" si="11"/>
        <v>28639953.5</v>
      </c>
      <c r="L91" s="12">
        <f>L92</f>
        <v>1948924600</v>
      </c>
      <c r="M91" s="12">
        <f t="shared" si="12"/>
        <v>0</v>
      </c>
      <c r="N91" s="12">
        <f>N92</f>
        <v>1948924600</v>
      </c>
      <c r="O91" s="12">
        <f>O92</f>
        <v>0</v>
      </c>
      <c r="P91" s="11">
        <f t="shared" si="13"/>
        <v>0</v>
      </c>
      <c r="Q91" s="12">
        <f>Q92</f>
        <v>0</v>
      </c>
    </row>
    <row r="92" spans="1:17" ht="75">
      <c r="A92" s="69" t="s">
        <v>198</v>
      </c>
      <c r="B92" s="47" t="s">
        <v>104</v>
      </c>
      <c r="C92" s="89">
        <v>7920000</v>
      </c>
      <c r="D92" s="105"/>
      <c r="E92" s="5">
        <v>6715690</v>
      </c>
      <c r="F92" s="5">
        <v>270600</v>
      </c>
      <c r="G92" s="82"/>
      <c r="H92" s="5">
        <v>13733663.5</v>
      </c>
      <c r="I92" s="82"/>
      <c r="J92" s="5"/>
      <c r="K92" s="31">
        <f t="shared" si="11"/>
        <v>28639953.5</v>
      </c>
      <c r="L92" s="5">
        <v>1948924600</v>
      </c>
      <c r="M92" s="5">
        <f t="shared" si="12"/>
        <v>0</v>
      </c>
      <c r="N92" s="5">
        <v>1948924600</v>
      </c>
      <c r="O92" s="5"/>
      <c r="P92" s="19">
        <f t="shared" si="13"/>
        <v>0</v>
      </c>
      <c r="Q92" s="5"/>
    </row>
    <row r="93" spans="1:17" ht="18.75">
      <c r="A93" s="67" t="s">
        <v>228</v>
      </c>
      <c r="B93" s="85" t="s">
        <v>229</v>
      </c>
      <c r="C93" s="89"/>
      <c r="D93" s="107"/>
      <c r="E93" s="113"/>
      <c r="F93" s="113">
        <v>960000</v>
      </c>
      <c r="G93" s="101"/>
      <c r="H93" s="113"/>
      <c r="I93" s="101"/>
      <c r="J93" s="113"/>
      <c r="K93" s="31">
        <v>1010000</v>
      </c>
      <c r="L93" s="5"/>
      <c r="M93" s="5"/>
      <c r="N93" s="5"/>
      <c r="O93" s="5"/>
      <c r="P93" s="19"/>
      <c r="Q93" s="5"/>
    </row>
    <row r="94" spans="1:17" ht="37.5">
      <c r="A94" s="67" t="s">
        <v>230</v>
      </c>
      <c r="B94" s="85" t="s">
        <v>231</v>
      </c>
      <c r="C94" s="89"/>
      <c r="D94" s="107"/>
      <c r="E94" s="113"/>
      <c r="F94" s="113">
        <v>960000</v>
      </c>
      <c r="G94" s="101"/>
      <c r="H94" s="113"/>
      <c r="I94" s="101"/>
      <c r="J94" s="113"/>
      <c r="K94" s="31">
        <v>1010000</v>
      </c>
      <c r="L94" s="5"/>
      <c r="M94" s="5"/>
      <c r="N94" s="5"/>
      <c r="O94" s="5"/>
      <c r="P94" s="19"/>
      <c r="Q94" s="5"/>
    </row>
    <row r="95" spans="1:17" ht="61.5" customHeight="1">
      <c r="A95" s="73" t="s">
        <v>199</v>
      </c>
      <c r="B95" s="49" t="s">
        <v>64</v>
      </c>
      <c r="C95" s="87">
        <f>C98+C102+C101+C104+C114</f>
        <v>187200</v>
      </c>
      <c r="D95" s="87">
        <f>D102+D104</f>
        <v>2510973</v>
      </c>
      <c r="E95" s="87">
        <f>E108+E110+E112+E114</f>
        <v>2634574.8</v>
      </c>
      <c r="F95" s="87">
        <f>F102</f>
        <v>1524940</v>
      </c>
      <c r="G95" s="96" t="e">
        <f>G98+G102+G101+G104+#REF!+G114</f>
        <v>#REF!</v>
      </c>
      <c r="H95" s="87"/>
      <c r="I95" s="96">
        <f>I104</f>
        <v>0</v>
      </c>
      <c r="J95" s="87">
        <f>J98+J102+J101+J104+J114</f>
        <v>-231710.24</v>
      </c>
      <c r="K95" s="30">
        <v>8006753</v>
      </c>
      <c r="L95" s="11" t="e">
        <f>#REF!+L98+L102+L104+L105+L114+#REF!+#REF!+#REF!+#REF!+L116+L117+L118+L119+L123+L129+L130+L131+L132+L133+#REF!+#REF!+#REF!+#REF!+#REF!+#REF!+#REF!+#REF!+#REF!+#REF!+#REF!+L144+L145+L146+L147+L150+L152+L153+#REF!+L160+#REF!+#REF!+#REF!+L164</f>
        <v>#REF!</v>
      </c>
      <c r="M95" s="11" t="e">
        <f>#REF!+M102+M104+M105+M114+#REF!+#REF!+#REF!+M117+M118+M119+M123+M129+M130+M131+M132+M133+#REF!+#REF!+#REF!+#REF!+#REF!+#REF!+#REF!+#REF!+#REF!+#REF!+M144+M145+M146+M147+M150+M152+M153+#REF!+M160+#REF!+#REF!+#REF!+M116</f>
        <v>#REF!</v>
      </c>
      <c r="N95" s="11" t="e">
        <f>#REF!+N98+N102+N104+N105+N114+#REF!+#REF!+#REF!+#REF!+N116+N117+N118+N119+N123+N129+N130+N131+N132+N133+#REF!+#REF!+#REF!+#REF!+#REF!+#REF!+#REF!+#REF!+#REF!+#REF!+#REF!+N144+N145+N146+N147+N150+N152+N153+#REF!+N160+#REF!+#REF!+#REF!+N164</f>
        <v>#REF!</v>
      </c>
      <c r="O95" s="11" t="e">
        <f>#REF!+O98+O102+O104+O105+O114+#REF!+#REF!+#REF!+#REF!+O116+O117+O118+O119+O123+O129+O130+O131+O132+O133+#REF!+#REF!+#REF!+#REF!+#REF!+#REF!+#REF!+#REF!+#REF!+#REF!+#REF!+O144+O145+O146+O147+O150+O152+O153+#REF!+O160+#REF!+#REF!+#REF!+O164</f>
        <v>#REF!</v>
      </c>
      <c r="P95" s="11" t="e">
        <f>#REF!+P102+P104+P105+P114+#REF!+#REF!+#REF!+P117+P118+P119+P123+P129+P130+P131+P132+P133+#REF!+#REF!+#REF!+#REF!+#REF!+#REF!+#REF!+#REF!+#REF!+#REF!+P144+P145+P146+P147+P150+P152+P153+#REF!+P160+#REF!+#REF!+#REF!+P116</f>
        <v>#REF!</v>
      </c>
      <c r="Q95" s="11" t="e">
        <f>#REF!+Q98+Q102+Q104+Q105+Q114+#REF!+#REF!+#REF!+#REF!+Q116+Q117+Q118+Q119+Q123+Q129+Q130+Q131+Q132+Q133+#REF!+#REF!+#REF!+#REF!+#REF!+#REF!+#REF!+#REF!+#REF!+#REF!+#REF!+Q144+Q145+Q146+Q147+Q150+Q152+Q153+#REF!+Q160+#REF!+#REF!+#REF!+Q164</f>
        <v>#REF!</v>
      </c>
    </row>
    <row r="96" spans="1:17" ht="61.5" customHeight="1">
      <c r="A96" s="70" t="s">
        <v>232</v>
      </c>
      <c r="B96" s="85" t="s">
        <v>233</v>
      </c>
      <c r="C96" s="87"/>
      <c r="D96" s="87"/>
      <c r="E96" s="87"/>
      <c r="F96" s="87"/>
      <c r="G96" s="96"/>
      <c r="H96" s="89"/>
      <c r="I96" s="96"/>
      <c r="J96" s="87"/>
      <c r="K96" s="30"/>
      <c r="L96" s="11"/>
      <c r="M96" s="11"/>
      <c r="N96" s="11"/>
      <c r="O96" s="11"/>
      <c r="P96" s="11"/>
      <c r="Q96" s="11"/>
    </row>
    <row r="97" spans="1:17" ht="60" customHeight="1">
      <c r="A97" s="70" t="s">
        <v>234</v>
      </c>
      <c r="B97" s="85" t="s">
        <v>235</v>
      </c>
      <c r="C97" s="89"/>
      <c r="D97" s="87"/>
      <c r="E97" s="87"/>
      <c r="F97" s="87"/>
      <c r="G97" s="96"/>
      <c r="H97" s="89"/>
      <c r="I97" s="96"/>
      <c r="J97" s="87"/>
      <c r="K97" s="30"/>
      <c r="L97" s="11"/>
      <c r="M97" s="11"/>
      <c r="N97" s="11"/>
      <c r="O97" s="11"/>
      <c r="P97" s="11"/>
      <c r="Q97" s="11"/>
    </row>
    <row r="98" spans="1:17" ht="46.5" customHeight="1" hidden="1">
      <c r="A98" s="74"/>
      <c r="B98" s="50"/>
      <c r="C98" s="89"/>
      <c r="D98" s="31">
        <f>D99</f>
        <v>0</v>
      </c>
      <c r="E98" s="31">
        <f>E99</f>
        <v>0</v>
      </c>
      <c r="F98" s="31">
        <f>F99</f>
        <v>0</v>
      </c>
      <c r="G98" s="98"/>
      <c r="H98" s="31"/>
      <c r="I98" s="98"/>
      <c r="J98" s="31">
        <f>J99</f>
        <v>0</v>
      </c>
      <c r="K98" s="31">
        <f t="shared" si="11"/>
        <v>0</v>
      </c>
      <c r="L98" s="12">
        <f>L99</f>
        <v>0</v>
      </c>
      <c r="M98" s="12">
        <f>N98-L98</f>
        <v>0</v>
      </c>
      <c r="N98" s="12">
        <f>N99</f>
        <v>0</v>
      </c>
      <c r="O98" s="12">
        <f>O99</f>
        <v>0</v>
      </c>
      <c r="P98" s="11">
        <f>Q98-O98</f>
        <v>0</v>
      </c>
      <c r="Q98" s="12">
        <f>Q99</f>
        <v>0</v>
      </c>
    </row>
    <row r="99" spans="1:17" ht="54.75" customHeight="1" hidden="1">
      <c r="A99" s="75"/>
      <c r="B99" s="51"/>
      <c r="C99" s="89"/>
      <c r="D99" s="61"/>
      <c r="E99" s="61"/>
      <c r="F99" s="5"/>
      <c r="G99" s="82"/>
      <c r="H99" s="5"/>
      <c r="I99" s="82"/>
      <c r="J99" s="61"/>
      <c r="K99" s="31">
        <f t="shared" si="11"/>
        <v>0</v>
      </c>
      <c r="L99" s="5"/>
      <c r="M99" s="5">
        <f>N99-L99</f>
        <v>0</v>
      </c>
      <c r="N99" s="5"/>
      <c r="O99" s="5"/>
      <c r="P99" s="19">
        <f>Q99-O99</f>
        <v>0</v>
      </c>
      <c r="Q99" s="5"/>
    </row>
    <row r="100" spans="1:17" ht="44.25" customHeight="1">
      <c r="A100" s="74" t="s">
        <v>242</v>
      </c>
      <c r="B100" s="50" t="s">
        <v>105</v>
      </c>
      <c r="C100" s="89"/>
      <c r="D100" s="61"/>
      <c r="E100" s="31"/>
      <c r="F100" s="31"/>
      <c r="G100" s="98"/>
      <c r="H100" s="31"/>
      <c r="I100" s="98"/>
      <c r="J100" s="105">
        <f>J101</f>
        <v>0</v>
      </c>
      <c r="K100" s="31">
        <f t="shared" si="11"/>
        <v>0</v>
      </c>
      <c r="L100" s="5"/>
      <c r="M100" s="5"/>
      <c r="N100" s="5"/>
      <c r="O100" s="5"/>
      <c r="P100" s="19"/>
      <c r="Q100" s="5"/>
    </row>
    <row r="101" spans="1:17" ht="59.25" customHeight="1">
      <c r="A101" s="74" t="s">
        <v>243</v>
      </c>
      <c r="B101" s="50" t="s">
        <v>106</v>
      </c>
      <c r="C101" s="89"/>
      <c r="D101" s="61"/>
      <c r="E101" s="31"/>
      <c r="F101" s="5"/>
      <c r="G101" s="82"/>
      <c r="H101" s="5"/>
      <c r="I101" s="82"/>
      <c r="J101" s="105"/>
      <c r="K101" s="31">
        <f t="shared" si="11"/>
        <v>0</v>
      </c>
      <c r="L101" s="5"/>
      <c r="M101" s="5"/>
      <c r="N101" s="5"/>
      <c r="O101" s="5"/>
      <c r="P101" s="19"/>
      <c r="Q101" s="5"/>
    </row>
    <row r="102" spans="1:17" ht="75" customHeight="1">
      <c r="A102" s="76" t="s">
        <v>244</v>
      </c>
      <c r="B102" s="45" t="s">
        <v>107</v>
      </c>
      <c r="C102" s="89"/>
      <c r="D102" s="31">
        <v>756373</v>
      </c>
      <c r="E102" s="31"/>
      <c r="F102" s="31">
        <v>1524940</v>
      </c>
      <c r="G102" s="98"/>
      <c r="H102" s="31"/>
      <c r="I102" s="98"/>
      <c r="J102" s="31">
        <v>-231710.24</v>
      </c>
      <c r="K102" s="31">
        <f t="shared" si="11"/>
        <v>2049602.76</v>
      </c>
      <c r="L102" s="12">
        <f aca="true" t="shared" si="14" ref="L102:Q102">L103</f>
        <v>0</v>
      </c>
      <c r="M102" s="12">
        <f>N102-L102</f>
        <v>0</v>
      </c>
      <c r="N102" s="12">
        <f t="shared" si="14"/>
        <v>0</v>
      </c>
      <c r="O102" s="12">
        <f t="shared" si="14"/>
        <v>0</v>
      </c>
      <c r="P102" s="11">
        <f>Q102-O102</f>
        <v>0</v>
      </c>
      <c r="Q102" s="12">
        <f t="shared" si="14"/>
        <v>0</v>
      </c>
    </row>
    <row r="103" spans="1:17" ht="77.25" customHeight="1">
      <c r="A103" s="67" t="s">
        <v>245</v>
      </c>
      <c r="B103" s="47" t="s">
        <v>108</v>
      </c>
      <c r="C103" s="89"/>
      <c r="D103" s="5">
        <v>756373</v>
      </c>
      <c r="E103" s="5"/>
      <c r="F103" s="5">
        <v>1524940</v>
      </c>
      <c r="G103" s="82"/>
      <c r="H103" s="5"/>
      <c r="I103" s="82"/>
      <c r="J103" s="5">
        <v>-231710.24</v>
      </c>
      <c r="K103" s="31">
        <f t="shared" si="11"/>
        <v>2049602.76</v>
      </c>
      <c r="L103" s="5"/>
      <c r="M103" s="5">
        <f>N103-L103</f>
        <v>0</v>
      </c>
      <c r="N103" s="5"/>
      <c r="O103" s="5"/>
      <c r="P103" s="19">
        <f>Q103-O103</f>
        <v>0</v>
      </c>
      <c r="Q103" s="5"/>
    </row>
    <row r="104" spans="1:17" ht="144" customHeight="1">
      <c r="A104" s="67" t="s">
        <v>236</v>
      </c>
      <c r="B104" s="52" t="s">
        <v>109</v>
      </c>
      <c r="C104" s="88"/>
      <c r="D104" s="5">
        <v>1754600</v>
      </c>
      <c r="E104" s="5"/>
      <c r="F104" s="5">
        <f>F105</f>
        <v>0</v>
      </c>
      <c r="G104" s="82">
        <f>G105</f>
        <v>0</v>
      </c>
      <c r="H104" s="5"/>
      <c r="I104" s="82">
        <f>I105</f>
        <v>0</v>
      </c>
      <c r="J104" s="105">
        <f>J105</f>
        <v>0</v>
      </c>
      <c r="K104" s="31">
        <f t="shared" si="11"/>
        <v>1754600</v>
      </c>
      <c r="L104" s="5"/>
      <c r="M104" s="5">
        <f>N104-L104</f>
        <v>0</v>
      </c>
      <c r="N104" s="5"/>
      <c r="O104" s="5"/>
      <c r="P104" s="19">
        <f>Q104-O104</f>
        <v>0</v>
      </c>
      <c r="Q104" s="5"/>
    </row>
    <row r="105" spans="1:17" ht="168" customHeight="1">
      <c r="A105" s="67" t="s">
        <v>237</v>
      </c>
      <c r="B105" s="83" t="s">
        <v>110</v>
      </c>
      <c r="C105" s="88"/>
      <c r="D105" s="5">
        <v>1754600</v>
      </c>
      <c r="E105" s="114"/>
      <c r="F105" s="105"/>
      <c r="G105" s="99"/>
      <c r="H105" s="105"/>
      <c r="I105" s="99"/>
      <c r="J105" s="105"/>
      <c r="K105" s="31">
        <f t="shared" si="11"/>
        <v>1754600</v>
      </c>
      <c r="L105" s="5"/>
      <c r="M105" s="5">
        <f>N105-L105</f>
        <v>0</v>
      </c>
      <c r="N105" s="5"/>
      <c r="O105" s="5"/>
      <c r="P105" s="19">
        <f>Q105-O105</f>
        <v>0</v>
      </c>
      <c r="Q105" s="5"/>
    </row>
    <row r="106" spans="1:17" ht="94.5" customHeight="1">
      <c r="A106" s="67" t="s">
        <v>238</v>
      </c>
      <c r="B106" s="86" t="s">
        <v>240</v>
      </c>
      <c r="C106" s="89"/>
      <c r="D106" s="5"/>
      <c r="E106" s="114"/>
      <c r="F106" s="105"/>
      <c r="G106" s="99"/>
      <c r="H106" s="105"/>
      <c r="I106" s="99"/>
      <c r="J106" s="105"/>
      <c r="K106" s="31">
        <v>2860997</v>
      </c>
      <c r="L106" s="5"/>
      <c r="M106" s="5"/>
      <c r="N106" s="5"/>
      <c r="O106" s="5"/>
      <c r="P106" s="19"/>
      <c r="Q106" s="5"/>
    </row>
    <row r="107" spans="1:17" ht="121.5" customHeight="1">
      <c r="A107" s="70" t="s">
        <v>239</v>
      </c>
      <c r="B107" s="86" t="s">
        <v>241</v>
      </c>
      <c r="C107" s="109"/>
      <c r="D107" s="5"/>
      <c r="E107" s="114"/>
      <c r="F107" s="105"/>
      <c r="G107" s="99"/>
      <c r="H107" s="105"/>
      <c r="I107" s="99"/>
      <c r="J107" s="105"/>
      <c r="K107" s="31">
        <v>2860997</v>
      </c>
      <c r="L107" s="5"/>
      <c r="M107" s="5"/>
      <c r="N107" s="5"/>
      <c r="O107" s="5"/>
      <c r="P107" s="19"/>
      <c r="Q107" s="5"/>
    </row>
    <row r="108" spans="1:17" ht="117" customHeight="1">
      <c r="A108" s="67" t="s">
        <v>262</v>
      </c>
      <c r="B108" s="110" t="s">
        <v>264</v>
      </c>
      <c r="C108" s="88"/>
      <c r="D108" s="5"/>
      <c r="E108" s="114">
        <v>1100000</v>
      </c>
      <c r="F108" s="105"/>
      <c r="G108" s="99"/>
      <c r="H108" s="105"/>
      <c r="I108" s="99"/>
      <c r="J108" s="105"/>
      <c r="K108" s="31"/>
      <c r="L108" s="5"/>
      <c r="M108" s="5"/>
      <c r="N108" s="5"/>
      <c r="O108" s="5"/>
      <c r="P108" s="19"/>
      <c r="Q108" s="5"/>
    </row>
    <row r="109" spans="1:17" ht="102.75" customHeight="1">
      <c r="A109" s="67" t="s">
        <v>263</v>
      </c>
      <c r="B109" s="110" t="s">
        <v>265</v>
      </c>
      <c r="C109" s="88"/>
      <c r="D109" s="5"/>
      <c r="E109" s="114">
        <v>1100000</v>
      </c>
      <c r="F109" s="105"/>
      <c r="G109" s="99"/>
      <c r="H109" s="105"/>
      <c r="I109" s="99"/>
      <c r="J109" s="105"/>
      <c r="K109" s="31"/>
      <c r="L109" s="5"/>
      <c r="M109" s="5"/>
      <c r="N109" s="5"/>
      <c r="O109" s="5"/>
      <c r="P109" s="19"/>
      <c r="Q109" s="5"/>
    </row>
    <row r="110" spans="1:17" ht="57.75" customHeight="1">
      <c r="A110" s="67" t="s">
        <v>266</v>
      </c>
      <c r="B110" s="110" t="s">
        <v>268</v>
      </c>
      <c r="C110" s="89"/>
      <c r="D110" s="5"/>
      <c r="E110" s="114">
        <v>990000</v>
      </c>
      <c r="F110" s="105"/>
      <c r="G110" s="99"/>
      <c r="H110" s="105"/>
      <c r="I110" s="99"/>
      <c r="J110" s="105"/>
      <c r="K110" s="31"/>
      <c r="L110" s="5"/>
      <c r="M110" s="5"/>
      <c r="N110" s="5"/>
      <c r="O110" s="5"/>
      <c r="P110" s="19"/>
      <c r="Q110" s="5"/>
    </row>
    <row r="111" spans="1:17" ht="80.25" customHeight="1">
      <c r="A111" s="67" t="s">
        <v>267</v>
      </c>
      <c r="B111" s="110" t="s">
        <v>269</v>
      </c>
      <c r="C111" s="89"/>
      <c r="D111" s="5"/>
      <c r="E111" s="114">
        <v>990000</v>
      </c>
      <c r="F111" s="105"/>
      <c r="G111" s="99"/>
      <c r="H111" s="105"/>
      <c r="I111" s="99"/>
      <c r="J111" s="105"/>
      <c r="K111" s="31"/>
      <c r="L111" s="5"/>
      <c r="M111" s="5"/>
      <c r="N111" s="5"/>
      <c r="O111" s="5"/>
      <c r="P111" s="19"/>
      <c r="Q111" s="5"/>
    </row>
    <row r="112" spans="1:17" ht="85.5" customHeight="1">
      <c r="A112" s="67" t="s">
        <v>232</v>
      </c>
      <c r="B112" s="110"/>
      <c r="C112" s="89"/>
      <c r="D112" s="5"/>
      <c r="E112" s="114">
        <v>163044</v>
      </c>
      <c r="F112" s="105"/>
      <c r="G112" s="99"/>
      <c r="H112" s="105"/>
      <c r="I112" s="99"/>
      <c r="J112" s="105"/>
      <c r="K112" s="31"/>
      <c r="L112" s="5"/>
      <c r="M112" s="5"/>
      <c r="N112" s="5"/>
      <c r="O112" s="5"/>
      <c r="P112" s="19"/>
      <c r="Q112" s="5"/>
    </row>
    <row r="113" spans="1:17" ht="99" customHeight="1">
      <c r="A113" s="67" t="s">
        <v>271</v>
      </c>
      <c r="B113" s="110"/>
      <c r="C113" s="89"/>
      <c r="D113" s="5"/>
      <c r="E113" s="114">
        <v>163044</v>
      </c>
      <c r="F113" s="105"/>
      <c r="G113" s="99"/>
      <c r="H113" s="105"/>
      <c r="I113" s="99"/>
      <c r="J113" s="105"/>
      <c r="K113" s="31"/>
      <c r="L113" s="5"/>
      <c r="M113" s="5"/>
      <c r="N113" s="5"/>
      <c r="O113" s="5"/>
      <c r="P113" s="19"/>
      <c r="Q113" s="5"/>
    </row>
    <row r="114" spans="1:17" ht="18.75">
      <c r="A114" s="67" t="s">
        <v>200</v>
      </c>
      <c r="B114" s="47" t="s">
        <v>111</v>
      </c>
      <c r="C114" s="89">
        <v>187200</v>
      </c>
      <c r="D114" s="31">
        <f>D115</f>
        <v>0</v>
      </c>
      <c r="E114" s="114">
        <f>E115</f>
        <v>381530.8</v>
      </c>
      <c r="F114" s="31"/>
      <c r="G114" s="98"/>
      <c r="H114" s="31"/>
      <c r="I114" s="98"/>
      <c r="J114" s="31">
        <f>J115</f>
        <v>0</v>
      </c>
      <c r="K114" s="31">
        <f t="shared" si="11"/>
        <v>568730.8</v>
      </c>
      <c r="L114" s="12">
        <f aca="true" t="shared" si="15" ref="L114:Q114">L115</f>
        <v>0</v>
      </c>
      <c r="M114" s="12">
        <f>N114-L114</f>
        <v>0</v>
      </c>
      <c r="N114" s="12">
        <f t="shared" si="15"/>
        <v>0</v>
      </c>
      <c r="O114" s="12">
        <f t="shared" si="15"/>
        <v>0</v>
      </c>
      <c r="P114" s="12">
        <f>Q114-O114</f>
        <v>0</v>
      </c>
      <c r="Q114" s="12">
        <f t="shared" si="15"/>
        <v>0</v>
      </c>
    </row>
    <row r="115" spans="1:17" ht="37.5">
      <c r="A115" s="67" t="s">
        <v>249</v>
      </c>
      <c r="B115" s="47" t="s">
        <v>112</v>
      </c>
      <c r="C115" s="89">
        <v>187200</v>
      </c>
      <c r="D115" s="105"/>
      <c r="E115" s="115">
        <f>E121+E122</f>
        <v>381530.8</v>
      </c>
      <c r="F115" s="5"/>
      <c r="G115" s="82"/>
      <c r="H115" s="5"/>
      <c r="I115" s="82"/>
      <c r="J115" s="105"/>
      <c r="K115" s="31">
        <f t="shared" si="11"/>
        <v>568730.8</v>
      </c>
      <c r="L115" s="5"/>
      <c r="M115" s="5">
        <f>N115-L115</f>
        <v>0</v>
      </c>
      <c r="N115" s="5"/>
      <c r="O115" s="5"/>
      <c r="P115" s="19">
        <f>Q115-O115</f>
        <v>0</v>
      </c>
      <c r="Q115" s="5"/>
    </row>
    <row r="116" spans="1:17" ht="60" customHeight="1" hidden="1">
      <c r="A116" s="71" t="s">
        <v>113</v>
      </c>
      <c r="B116" s="48" t="s">
        <v>114</v>
      </c>
      <c r="C116" s="87" t="e">
        <f>C117+C119+C123+#REF!+#REF!</f>
        <v>#REF!</v>
      </c>
      <c r="D116" s="61"/>
      <c r="E116" s="5"/>
      <c r="F116" s="5"/>
      <c r="G116" s="82"/>
      <c r="H116" s="5"/>
      <c r="I116" s="82"/>
      <c r="J116" s="61"/>
      <c r="K116" s="31" t="e">
        <f t="shared" si="11"/>
        <v>#REF!</v>
      </c>
      <c r="L116" s="5"/>
      <c r="M116" s="5"/>
      <c r="N116" s="5"/>
      <c r="O116" s="5"/>
      <c r="P116" s="19"/>
      <c r="Q116" s="5"/>
    </row>
    <row r="117" spans="1:17" ht="96.75" customHeight="1" hidden="1">
      <c r="A117" s="67" t="s">
        <v>115</v>
      </c>
      <c r="B117" s="46" t="s">
        <v>116</v>
      </c>
      <c r="C117" s="90">
        <f>C118</f>
        <v>259467</v>
      </c>
      <c r="D117" s="61"/>
      <c r="E117" s="5"/>
      <c r="F117" s="5"/>
      <c r="G117" s="82"/>
      <c r="H117" s="5"/>
      <c r="I117" s="82"/>
      <c r="J117" s="61"/>
      <c r="K117" s="31">
        <f t="shared" si="11"/>
        <v>259467</v>
      </c>
      <c r="L117" s="5">
        <v>0</v>
      </c>
      <c r="M117" s="5">
        <f>N117-L117</f>
        <v>0</v>
      </c>
      <c r="N117" s="5">
        <v>0</v>
      </c>
      <c r="O117" s="5">
        <v>0</v>
      </c>
      <c r="P117" s="19">
        <f>Q117-O117</f>
        <v>0</v>
      </c>
      <c r="Q117" s="5">
        <v>0</v>
      </c>
    </row>
    <row r="118" spans="1:17" ht="81.75" customHeight="1" hidden="1">
      <c r="A118" s="67" t="s">
        <v>117</v>
      </c>
      <c r="B118" s="47" t="s">
        <v>118</v>
      </c>
      <c r="C118" s="89">
        <v>259467</v>
      </c>
      <c r="D118" s="61"/>
      <c r="E118" s="61"/>
      <c r="F118" s="61"/>
      <c r="G118" s="100"/>
      <c r="H118" s="61"/>
      <c r="I118" s="100"/>
      <c r="J118" s="61"/>
      <c r="K118" s="31">
        <f t="shared" si="11"/>
        <v>259467</v>
      </c>
      <c r="L118" s="5">
        <v>0</v>
      </c>
      <c r="M118" s="5">
        <f>N118-L118</f>
        <v>0</v>
      </c>
      <c r="N118" s="5">
        <v>0</v>
      </c>
      <c r="O118" s="5">
        <v>0</v>
      </c>
      <c r="P118" s="19">
        <f>Q118-O118</f>
        <v>0</v>
      </c>
      <c r="Q118" s="5">
        <v>0</v>
      </c>
    </row>
    <row r="119" spans="1:17" ht="77.25" customHeight="1" hidden="1">
      <c r="A119" s="67" t="s">
        <v>119</v>
      </c>
      <c r="B119" s="46" t="s">
        <v>120</v>
      </c>
      <c r="C119" s="88">
        <f>C120</f>
        <v>68709.95</v>
      </c>
      <c r="D119" s="31">
        <f>D120</f>
        <v>0</v>
      </c>
      <c r="E119" s="31"/>
      <c r="F119" s="31"/>
      <c r="G119" s="98"/>
      <c r="H119" s="31"/>
      <c r="I119" s="98"/>
      <c r="J119" s="31">
        <f>J120</f>
        <v>0</v>
      </c>
      <c r="K119" s="31">
        <f t="shared" si="11"/>
        <v>68709.95</v>
      </c>
      <c r="L119" s="12">
        <f>L120</f>
        <v>0</v>
      </c>
      <c r="M119" s="12">
        <f>N119-L119</f>
        <v>0</v>
      </c>
      <c r="N119" s="12">
        <f>N120</f>
        <v>0</v>
      </c>
      <c r="O119" s="12">
        <f>O120</f>
        <v>0</v>
      </c>
      <c r="P119" s="11">
        <f>Q119-O119</f>
        <v>0</v>
      </c>
      <c r="Q119" s="12">
        <f>Q120</f>
        <v>0</v>
      </c>
    </row>
    <row r="120" spans="1:17" ht="96.75" customHeight="1" hidden="1">
      <c r="A120" s="69" t="s">
        <v>121</v>
      </c>
      <c r="B120" s="47" t="s">
        <v>122</v>
      </c>
      <c r="C120" s="89">
        <v>68709.95</v>
      </c>
      <c r="D120" s="61"/>
      <c r="E120" s="5"/>
      <c r="F120" s="5"/>
      <c r="G120" s="82"/>
      <c r="H120" s="5"/>
      <c r="I120" s="82"/>
      <c r="J120" s="61"/>
      <c r="K120" s="31">
        <f t="shared" si="11"/>
        <v>68709.95</v>
      </c>
      <c r="L120" s="5"/>
      <c r="M120" s="5">
        <f>N120-L120</f>
        <v>0</v>
      </c>
      <c r="N120" s="5"/>
      <c r="O120" s="5"/>
      <c r="P120" s="19">
        <f>Q120-O120</f>
        <v>0</v>
      </c>
      <c r="Q120" s="5"/>
    </row>
    <row r="121" spans="1:17" ht="66" customHeight="1">
      <c r="A121" s="67"/>
      <c r="B121" s="47" t="s">
        <v>270</v>
      </c>
      <c r="C121" s="89">
        <v>187200</v>
      </c>
      <c r="D121" s="61"/>
      <c r="E121" s="5">
        <v>35000</v>
      </c>
      <c r="F121" s="5"/>
      <c r="G121" s="82"/>
      <c r="H121" s="5"/>
      <c r="I121" s="82"/>
      <c r="J121" s="61"/>
      <c r="K121" s="31">
        <v>180000</v>
      </c>
      <c r="L121" s="5"/>
      <c r="M121" s="5"/>
      <c r="N121" s="5"/>
      <c r="O121" s="5"/>
      <c r="P121" s="19"/>
      <c r="Q121" s="5"/>
    </row>
    <row r="122" spans="1:17" ht="54.75" customHeight="1">
      <c r="A122" s="67"/>
      <c r="B122" s="47" t="s">
        <v>272</v>
      </c>
      <c r="C122" s="89"/>
      <c r="D122" s="61"/>
      <c r="E122" s="5">
        <v>346530.8</v>
      </c>
      <c r="F122" s="5"/>
      <c r="G122" s="82"/>
      <c r="H122" s="5"/>
      <c r="I122" s="82"/>
      <c r="J122" s="61"/>
      <c r="K122" s="31">
        <v>346530</v>
      </c>
      <c r="L122" s="5"/>
      <c r="M122" s="5"/>
      <c r="N122" s="5"/>
      <c r="O122" s="5"/>
      <c r="P122" s="19"/>
      <c r="Q122" s="5"/>
    </row>
    <row r="123" spans="1:17" ht="54.75" customHeight="1">
      <c r="A123" s="77" t="s">
        <v>113</v>
      </c>
      <c r="B123" s="55" t="s">
        <v>114</v>
      </c>
      <c r="C123" s="91">
        <f>C128+C130+C132+C144+C146+C124</f>
        <v>64388072.849999994</v>
      </c>
      <c r="D123" s="91">
        <f>D128+D130+D132+D144+D146</f>
        <v>0</v>
      </c>
      <c r="E123" s="30">
        <f>E130+E146</f>
        <v>16333.97</v>
      </c>
      <c r="F123" s="91">
        <f>F128+F130+F132+F144+F146</f>
        <v>0</v>
      </c>
      <c r="G123" s="102">
        <f>G128+G130+G132+G144+G146</f>
        <v>0</v>
      </c>
      <c r="H123" s="91">
        <f>H126+H128+H132+H146</f>
        <v>786965</v>
      </c>
      <c r="I123" s="102">
        <f>I130+I132++I146</f>
        <v>0</v>
      </c>
      <c r="J123" s="91">
        <f>J128+J130+J132+J144+J146</f>
        <v>0</v>
      </c>
      <c r="K123" s="30">
        <v>64251960.07</v>
      </c>
      <c r="L123" s="12">
        <f>L128</f>
        <v>0</v>
      </c>
      <c r="M123" s="12">
        <f>N123-L123</f>
        <v>0</v>
      </c>
      <c r="N123" s="12">
        <f>N128</f>
        <v>0</v>
      </c>
      <c r="O123" s="12">
        <f>O128</f>
        <v>0</v>
      </c>
      <c r="P123" s="11">
        <f>Q123-O123</f>
        <v>0</v>
      </c>
      <c r="Q123" s="12">
        <f>Q128</f>
        <v>0</v>
      </c>
    </row>
    <row r="124" spans="1:17" ht="57" customHeight="1" hidden="1">
      <c r="A124" s="43"/>
      <c r="B124" s="47"/>
      <c r="C124" s="87">
        <f>C125</f>
        <v>0</v>
      </c>
      <c r="D124" s="91"/>
      <c r="E124" s="30"/>
      <c r="F124" s="91"/>
      <c r="G124" s="102"/>
      <c r="H124" s="91"/>
      <c r="I124" s="102"/>
      <c r="J124" s="91"/>
      <c r="K124" s="31"/>
      <c r="L124" s="12"/>
      <c r="M124" s="12"/>
      <c r="N124" s="12"/>
      <c r="O124" s="12"/>
      <c r="P124" s="11"/>
      <c r="Q124" s="12"/>
    </row>
    <row r="125" spans="1:17" ht="57" customHeight="1" hidden="1">
      <c r="A125" s="43"/>
      <c r="B125" s="47"/>
      <c r="C125" s="89"/>
      <c r="D125" s="91"/>
      <c r="E125" s="30"/>
      <c r="F125" s="91"/>
      <c r="G125" s="102"/>
      <c r="H125" s="91"/>
      <c r="I125" s="102"/>
      <c r="J125" s="91"/>
      <c r="K125" s="31"/>
      <c r="L125" s="12"/>
      <c r="M125" s="12"/>
      <c r="N125" s="12"/>
      <c r="O125" s="12"/>
      <c r="P125" s="11"/>
      <c r="Q125" s="12"/>
    </row>
    <row r="126" spans="1:17" ht="166.5" customHeight="1">
      <c r="A126" s="43" t="s">
        <v>206</v>
      </c>
      <c r="B126" s="47" t="s">
        <v>276</v>
      </c>
      <c r="C126" s="89"/>
      <c r="D126" s="91"/>
      <c r="E126" s="30"/>
      <c r="F126" s="91"/>
      <c r="G126" s="102"/>
      <c r="H126" s="88">
        <v>-160000</v>
      </c>
      <c r="I126" s="102"/>
      <c r="J126" s="91"/>
      <c r="K126" s="31"/>
      <c r="L126" s="12"/>
      <c r="M126" s="12"/>
      <c r="N126" s="12"/>
      <c r="O126" s="12"/>
      <c r="P126" s="11"/>
      <c r="Q126" s="12"/>
    </row>
    <row r="127" spans="1:17" ht="165" customHeight="1">
      <c r="A127" s="43" t="s">
        <v>207</v>
      </c>
      <c r="B127" s="47" t="s">
        <v>277</v>
      </c>
      <c r="C127" s="89"/>
      <c r="D127" s="91"/>
      <c r="E127" s="30"/>
      <c r="F127" s="91"/>
      <c r="G127" s="102"/>
      <c r="H127" s="88">
        <v>-160000</v>
      </c>
      <c r="I127" s="102"/>
      <c r="J127" s="91"/>
      <c r="K127" s="31"/>
      <c r="L127" s="12"/>
      <c r="M127" s="12"/>
      <c r="N127" s="12"/>
      <c r="O127" s="12"/>
      <c r="P127" s="11"/>
      <c r="Q127" s="12"/>
    </row>
    <row r="128" spans="1:17" ht="72.75" customHeight="1">
      <c r="A128" s="111" t="s">
        <v>201</v>
      </c>
      <c r="B128" s="56" t="s">
        <v>116</v>
      </c>
      <c r="C128" s="89">
        <v>287995</v>
      </c>
      <c r="D128" s="5"/>
      <c r="E128" s="5">
        <f>E129</f>
        <v>0</v>
      </c>
      <c r="F128" s="5"/>
      <c r="G128" s="82"/>
      <c r="H128" s="5">
        <v>39437</v>
      </c>
      <c r="I128" s="82"/>
      <c r="J128" s="105">
        <f>J129</f>
        <v>0</v>
      </c>
      <c r="K128" s="31">
        <f t="shared" si="11"/>
        <v>327432</v>
      </c>
      <c r="L128" s="5"/>
      <c r="M128" s="5">
        <f aca="true" t="shared" si="16" ref="M128:M133">N128-L128</f>
        <v>0</v>
      </c>
      <c r="N128" s="5"/>
      <c r="O128" s="5"/>
      <c r="P128" s="19">
        <f aca="true" t="shared" si="17" ref="P128:P133">Q128-O128</f>
        <v>0</v>
      </c>
      <c r="Q128" s="5"/>
    </row>
    <row r="129" spans="1:17" ht="78" customHeight="1">
      <c r="A129" s="74" t="s">
        <v>202</v>
      </c>
      <c r="B129" s="50" t="s">
        <v>118</v>
      </c>
      <c r="C129" s="88">
        <v>287995</v>
      </c>
      <c r="D129" s="5"/>
      <c r="E129" s="105"/>
      <c r="F129" s="61"/>
      <c r="G129" s="100"/>
      <c r="H129" s="117">
        <v>39437</v>
      </c>
      <c r="I129" s="100"/>
      <c r="J129" s="5"/>
      <c r="K129" s="31">
        <f t="shared" si="11"/>
        <v>327432</v>
      </c>
      <c r="L129" s="5"/>
      <c r="M129" s="5">
        <f t="shared" si="16"/>
        <v>0</v>
      </c>
      <c r="N129" s="5"/>
      <c r="O129" s="5"/>
      <c r="P129" s="19">
        <f t="shared" si="17"/>
        <v>0</v>
      </c>
      <c r="Q129" s="5"/>
    </row>
    <row r="130" spans="1:17" ht="78.75" customHeight="1">
      <c r="A130" s="74" t="s">
        <v>203</v>
      </c>
      <c r="B130" s="57" t="s">
        <v>120</v>
      </c>
      <c r="C130" s="89">
        <v>33943.3</v>
      </c>
      <c r="D130" s="5"/>
      <c r="E130" s="5">
        <v>16333.97</v>
      </c>
      <c r="F130" s="105">
        <f>F131</f>
        <v>0</v>
      </c>
      <c r="G130" s="99">
        <f>G131</f>
        <v>0</v>
      </c>
      <c r="H130" s="105"/>
      <c r="I130" s="99">
        <f>I131</f>
        <v>0</v>
      </c>
      <c r="J130" s="61"/>
      <c r="K130" s="31">
        <v>32700.66</v>
      </c>
      <c r="L130" s="5">
        <v>78839500</v>
      </c>
      <c r="M130" s="5">
        <f t="shared" si="16"/>
        <v>0</v>
      </c>
      <c r="N130" s="5">
        <v>78839500</v>
      </c>
      <c r="O130" s="5">
        <v>82781500</v>
      </c>
      <c r="P130" s="19">
        <f t="shared" si="17"/>
        <v>0</v>
      </c>
      <c r="Q130" s="5">
        <v>82781500</v>
      </c>
    </row>
    <row r="131" spans="1:17" ht="92.25" customHeight="1">
      <c r="A131" s="78" t="s">
        <v>204</v>
      </c>
      <c r="B131" s="50" t="s">
        <v>122</v>
      </c>
      <c r="C131" s="88">
        <v>33943.3</v>
      </c>
      <c r="D131" s="5"/>
      <c r="E131" s="5">
        <v>16333.97</v>
      </c>
      <c r="F131" s="105"/>
      <c r="G131" s="99"/>
      <c r="H131" s="105"/>
      <c r="I131" s="99"/>
      <c r="J131" s="61"/>
      <c r="K131" s="31">
        <v>32700.66</v>
      </c>
      <c r="L131" s="5"/>
      <c r="M131" s="5">
        <f t="shared" si="16"/>
        <v>0</v>
      </c>
      <c r="N131" s="5"/>
      <c r="O131" s="5"/>
      <c r="P131" s="19">
        <f t="shared" si="17"/>
        <v>0</v>
      </c>
      <c r="Q131" s="5"/>
    </row>
    <row r="132" spans="1:17" ht="63" customHeight="1">
      <c r="A132" s="65" t="s">
        <v>205</v>
      </c>
      <c r="B132" s="56" t="s">
        <v>123</v>
      </c>
      <c r="C132" s="89">
        <v>62733133.55</v>
      </c>
      <c r="D132" s="5"/>
      <c r="E132" s="5"/>
      <c r="F132" s="105">
        <f>F133</f>
        <v>0</v>
      </c>
      <c r="G132" s="99">
        <f>G133</f>
        <v>0</v>
      </c>
      <c r="H132" s="105">
        <v>-39275</v>
      </c>
      <c r="I132" s="99">
        <f>I133</f>
        <v>0</v>
      </c>
      <c r="J132" s="5"/>
      <c r="K132" s="31">
        <f t="shared" si="11"/>
        <v>62693858.55</v>
      </c>
      <c r="L132" s="5"/>
      <c r="M132" s="5">
        <f t="shared" si="16"/>
        <v>0</v>
      </c>
      <c r="N132" s="5"/>
      <c r="O132" s="5"/>
      <c r="P132" s="19">
        <f t="shared" si="17"/>
        <v>0</v>
      </c>
      <c r="Q132" s="5"/>
    </row>
    <row r="133" spans="1:17" ht="91.5" customHeight="1">
      <c r="A133" s="66" t="s">
        <v>124</v>
      </c>
      <c r="B133" s="58" t="s">
        <v>125</v>
      </c>
      <c r="C133" s="88">
        <v>62733133.55</v>
      </c>
      <c r="D133" s="5"/>
      <c r="E133" s="5"/>
      <c r="F133" s="105"/>
      <c r="G133" s="99"/>
      <c r="H133" s="105">
        <f>H135+H137</f>
        <v>-39275</v>
      </c>
      <c r="I133" s="99"/>
      <c r="J133" s="62"/>
      <c r="K133" s="31">
        <f t="shared" si="11"/>
        <v>62693858.55</v>
      </c>
      <c r="L133" s="5"/>
      <c r="M133" s="5">
        <f t="shared" si="16"/>
        <v>0</v>
      </c>
      <c r="N133" s="5"/>
      <c r="O133" s="5"/>
      <c r="P133" s="19">
        <f t="shared" si="17"/>
        <v>0</v>
      </c>
      <c r="Q133" s="5"/>
    </row>
    <row r="134" spans="1:17" ht="225" customHeight="1">
      <c r="A134" s="66"/>
      <c r="B134" s="58" t="s">
        <v>217</v>
      </c>
      <c r="C134" s="88">
        <v>625432</v>
      </c>
      <c r="D134" s="5"/>
      <c r="E134" s="5"/>
      <c r="F134" s="105"/>
      <c r="G134" s="99"/>
      <c r="H134" s="105"/>
      <c r="I134" s="99"/>
      <c r="J134" s="62"/>
      <c r="K134" s="31">
        <v>601384</v>
      </c>
      <c r="L134" s="5"/>
      <c r="M134" s="5"/>
      <c r="N134" s="5"/>
      <c r="O134" s="5"/>
      <c r="P134" s="19"/>
      <c r="Q134" s="5"/>
    </row>
    <row r="135" spans="1:17" ht="150" customHeight="1">
      <c r="A135" s="66"/>
      <c r="B135" s="58" t="s">
        <v>247</v>
      </c>
      <c r="C135" s="88">
        <v>1906380</v>
      </c>
      <c r="D135" s="5"/>
      <c r="E135" s="5"/>
      <c r="F135" s="105"/>
      <c r="G135" s="99"/>
      <c r="H135" s="105">
        <v>-3975</v>
      </c>
      <c r="I135" s="99"/>
      <c r="J135" s="62"/>
      <c r="K135" s="31">
        <v>1971180</v>
      </c>
      <c r="L135" s="5"/>
      <c r="M135" s="5"/>
      <c r="N135" s="5"/>
      <c r="O135" s="5"/>
      <c r="P135" s="19"/>
      <c r="Q135" s="5"/>
    </row>
    <row r="136" spans="1:17" ht="146.25" customHeight="1">
      <c r="A136" s="66"/>
      <c r="B136" s="58" t="s">
        <v>218</v>
      </c>
      <c r="C136" s="88">
        <v>117660</v>
      </c>
      <c r="D136" s="5"/>
      <c r="E136" s="5"/>
      <c r="F136" s="105"/>
      <c r="G136" s="99"/>
      <c r="H136" s="105"/>
      <c r="I136" s="99"/>
      <c r="J136" s="62"/>
      <c r="K136" s="31">
        <v>112934.17</v>
      </c>
      <c r="L136" s="5"/>
      <c r="M136" s="5"/>
      <c r="N136" s="5"/>
      <c r="O136" s="5"/>
      <c r="P136" s="19"/>
      <c r="Q136" s="5"/>
    </row>
    <row r="137" spans="1:17" ht="198" customHeight="1">
      <c r="A137" s="66"/>
      <c r="B137" s="58" t="s">
        <v>219</v>
      </c>
      <c r="C137" s="88">
        <v>4966100</v>
      </c>
      <c r="D137" s="5"/>
      <c r="E137" s="5"/>
      <c r="F137" s="105"/>
      <c r="G137" s="99"/>
      <c r="H137" s="105">
        <v>-35300</v>
      </c>
      <c r="I137" s="99"/>
      <c r="J137" s="62"/>
      <c r="K137" s="31">
        <v>5102200</v>
      </c>
      <c r="L137" s="5"/>
      <c r="M137" s="5"/>
      <c r="N137" s="5"/>
      <c r="O137" s="5"/>
      <c r="P137" s="19"/>
      <c r="Q137" s="5"/>
    </row>
    <row r="138" spans="1:17" ht="158.25" customHeight="1">
      <c r="A138" s="66"/>
      <c r="B138" s="58" t="s">
        <v>220</v>
      </c>
      <c r="C138" s="88">
        <v>277000</v>
      </c>
      <c r="D138" s="5"/>
      <c r="E138" s="5"/>
      <c r="F138" s="105"/>
      <c r="G138" s="99"/>
      <c r="H138" s="105"/>
      <c r="I138" s="99"/>
      <c r="J138" s="62"/>
      <c r="K138" s="31">
        <v>275000</v>
      </c>
      <c r="L138" s="5"/>
      <c r="M138" s="5"/>
      <c r="N138" s="5"/>
      <c r="O138" s="5"/>
      <c r="P138" s="19"/>
      <c r="Q138" s="5"/>
    </row>
    <row r="139" spans="1:17" ht="150" customHeight="1">
      <c r="A139" s="66"/>
      <c r="B139" s="58" t="s">
        <v>221</v>
      </c>
      <c r="C139" s="88">
        <v>156308</v>
      </c>
      <c r="D139" s="5"/>
      <c r="E139" s="5"/>
      <c r="F139" s="105"/>
      <c r="G139" s="99"/>
      <c r="H139" s="105"/>
      <c r="I139" s="99"/>
      <c r="J139" s="62"/>
      <c r="K139" s="31">
        <v>150296</v>
      </c>
      <c r="L139" s="5"/>
      <c r="M139" s="5"/>
      <c r="N139" s="5"/>
      <c r="O139" s="5"/>
      <c r="P139" s="19"/>
      <c r="Q139" s="5"/>
    </row>
    <row r="140" spans="1:17" ht="122.25" customHeight="1">
      <c r="A140" s="66"/>
      <c r="B140" s="58" t="s">
        <v>222</v>
      </c>
      <c r="C140" s="88">
        <v>12000</v>
      </c>
      <c r="D140" s="5"/>
      <c r="E140" s="5"/>
      <c r="F140" s="105"/>
      <c r="G140" s="99"/>
      <c r="H140" s="105"/>
      <c r="I140" s="99"/>
      <c r="J140" s="62"/>
      <c r="K140" s="31">
        <v>12000</v>
      </c>
      <c r="L140" s="5"/>
      <c r="M140" s="5"/>
      <c r="N140" s="5"/>
      <c r="O140" s="5"/>
      <c r="P140" s="19"/>
      <c r="Q140" s="5"/>
    </row>
    <row r="141" spans="1:17" ht="167.25" customHeight="1">
      <c r="A141" s="66"/>
      <c r="B141" s="58" t="s">
        <v>223</v>
      </c>
      <c r="C141" s="88">
        <v>42555917</v>
      </c>
      <c r="D141" s="5"/>
      <c r="E141" s="5"/>
      <c r="F141" s="105"/>
      <c r="G141" s="99"/>
      <c r="H141" s="105"/>
      <c r="I141" s="99"/>
      <c r="J141" s="62"/>
      <c r="K141" s="31">
        <v>39954191</v>
      </c>
      <c r="L141" s="5"/>
      <c r="M141" s="5"/>
      <c r="N141" s="5"/>
      <c r="O141" s="5"/>
      <c r="P141" s="19"/>
      <c r="Q141" s="5"/>
    </row>
    <row r="142" spans="1:17" ht="150.75" customHeight="1">
      <c r="A142" s="66"/>
      <c r="B142" s="58" t="s">
        <v>224</v>
      </c>
      <c r="C142" s="88">
        <v>12103790</v>
      </c>
      <c r="D142" s="5"/>
      <c r="E142" s="5"/>
      <c r="F142" s="105"/>
      <c r="G142" s="99"/>
      <c r="H142" s="105"/>
      <c r="I142" s="99"/>
      <c r="J142" s="62"/>
      <c r="K142" s="31">
        <v>11049331</v>
      </c>
      <c r="L142" s="5"/>
      <c r="M142" s="5"/>
      <c r="N142" s="5"/>
      <c r="O142" s="5"/>
      <c r="P142" s="19"/>
      <c r="Q142" s="5"/>
    </row>
    <row r="143" spans="1:17" ht="268.5" customHeight="1">
      <c r="A143" s="66"/>
      <c r="B143" s="58" t="s">
        <v>225</v>
      </c>
      <c r="C143" s="88">
        <v>12546.55</v>
      </c>
      <c r="D143" s="5"/>
      <c r="E143" s="5"/>
      <c r="F143" s="105"/>
      <c r="G143" s="99"/>
      <c r="H143" s="105"/>
      <c r="I143" s="99"/>
      <c r="J143" s="62"/>
      <c r="K143" s="31">
        <v>12546.55</v>
      </c>
      <c r="L143" s="5"/>
      <c r="M143" s="5"/>
      <c r="N143" s="5"/>
      <c r="O143" s="5"/>
      <c r="P143" s="19"/>
      <c r="Q143" s="5"/>
    </row>
    <row r="144" spans="1:17" ht="158.25" customHeight="1">
      <c r="A144" s="74" t="s">
        <v>206</v>
      </c>
      <c r="B144" s="50" t="s">
        <v>248</v>
      </c>
      <c r="C144" s="88">
        <v>386198</v>
      </c>
      <c r="D144" s="5"/>
      <c r="E144" s="61"/>
      <c r="F144" s="61"/>
      <c r="G144" s="100"/>
      <c r="H144" s="105"/>
      <c r="I144" s="100"/>
      <c r="J144" s="5">
        <f>J145</f>
        <v>0</v>
      </c>
      <c r="K144" s="31">
        <f t="shared" si="11"/>
        <v>386198</v>
      </c>
      <c r="L144" s="5"/>
      <c r="M144" s="5"/>
      <c r="N144" s="5"/>
      <c r="O144" s="5"/>
      <c r="P144" s="19">
        <f>Q144-O144</f>
        <v>0</v>
      </c>
      <c r="Q144" s="5"/>
    </row>
    <row r="145" spans="1:17" ht="155.25" customHeight="1">
      <c r="A145" s="74" t="s">
        <v>207</v>
      </c>
      <c r="B145" s="50" t="s">
        <v>246</v>
      </c>
      <c r="C145" s="88">
        <v>386198</v>
      </c>
      <c r="D145" s="61"/>
      <c r="E145" s="5"/>
      <c r="F145" s="5"/>
      <c r="G145" s="82"/>
      <c r="H145" s="5"/>
      <c r="I145" s="82"/>
      <c r="J145" s="62"/>
      <c r="K145" s="31">
        <f t="shared" si="11"/>
        <v>386198</v>
      </c>
      <c r="L145" s="5"/>
      <c r="M145" s="5"/>
      <c r="N145" s="5"/>
      <c r="O145" s="5"/>
      <c r="P145" s="19">
        <f>Q145-O145</f>
        <v>0</v>
      </c>
      <c r="Q145" s="5"/>
    </row>
    <row r="146" spans="1:17" ht="122.25" customHeight="1">
      <c r="A146" s="74" t="s">
        <v>208</v>
      </c>
      <c r="B146" s="50" t="s">
        <v>126</v>
      </c>
      <c r="C146" s="92">
        <v>946803</v>
      </c>
      <c r="D146" s="61"/>
      <c r="E146" s="5"/>
      <c r="F146" s="5"/>
      <c r="G146" s="82"/>
      <c r="H146" s="5">
        <v>946803</v>
      </c>
      <c r="I146" s="82">
        <f>I147</f>
        <v>0</v>
      </c>
      <c r="J146" s="62"/>
      <c r="K146" s="31">
        <f t="shared" si="11"/>
        <v>1893606</v>
      </c>
      <c r="L146" s="5"/>
      <c r="M146" s="5"/>
      <c r="N146" s="5"/>
      <c r="O146" s="5"/>
      <c r="P146" s="19">
        <f>Q146-O146</f>
        <v>0</v>
      </c>
      <c r="Q146" s="5"/>
    </row>
    <row r="147" spans="1:17" ht="147.75" customHeight="1">
      <c r="A147" s="74" t="s">
        <v>209</v>
      </c>
      <c r="B147" s="50" t="s">
        <v>127</v>
      </c>
      <c r="C147" s="92">
        <v>946803</v>
      </c>
      <c r="D147" s="5"/>
      <c r="E147" s="5"/>
      <c r="F147" s="5"/>
      <c r="G147" s="82"/>
      <c r="H147" s="5">
        <v>946803</v>
      </c>
      <c r="I147" s="82"/>
      <c r="J147" s="62"/>
      <c r="K147" s="31">
        <f t="shared" si="11"/>
        <v>1893606</v>
      </c>
      <c r="L147" s="5"/>
      <c r="M147" s="5"/>
      <c r="N147" s="5"/>
      <c r="O147" s="5"/>
      <c r="P147" s="19">
        <f>Q147-O147</f>
        <v>0</v>
      </c>
      <c r="Q147" s="5"/>
    </row>
    <row r="148" spans="1:17" ht="147.75" customHeight="1">
      <c r="A148" s="74" t="s">
        <v>203</v>
      </c>
      <c r="B148" s="50" t="s">
        <v>278</v>
      </c>
      <c r="C148" s="92"/>
      <c r="D148" s="5"/>
      <c r="E148" s="5"/>
      <c r="F148" s="5"/>
      <c r="G148" s="82"/>
      <c r="H148" s="5"/>
      <c r="I148" s="82"/>
      <c r="J148" s="62"/>
      <c r="K148" s="31"/>
      <c r="L148" s="5"/>
      <c r="M148" s="5"/>
      <c r="N148" s="5"/>
      <c r="O148" s="5"/>
      <c r="P148" s="19"/>
      <c r="Q148" s="5"/>
    </row>
    <row r="149" spans="1:17" ht="147.75" customHeight="1">
      <c r="A149" s="74" t="s">
        <v>204</v>
      </c>
      <c r="B149" s="50" t="s">
        <v>279</v>
      </c>
      <c r="C149" s="92"/>
      <c r="D149" s="5"/>
      <c r="E149" s="5"/>
      <c r="F149" s="5"/>
      <c r="G149" s="82"/>
      <c r="H149" s="5"/>
      <c r="I149" s="82"/>
      <c r="J149" s="62"/>
      <c r="K149" s="31"/>
      <c r="L149" s="5"/>
      <c r="M149" s="5"/>
      <c r="N149" s="5"/>
      <c r="O149" s="5"/>
      <c r="P149" s="19"/>
      <c r="Q149" s="5"/>
    </row>
    <row r="150" spans="1:17" ht="43.5" customHeight="1">
      <c r="A150" s="77" t="s">
        <v>128</v>
      </c>
      <c r="B150" s="55" t="s">
        <v>52</v>
      </c>
      <c r="C150" s="93">
        <f>C151+C159</f>
        <v>4051657</v>
      </c>
      <c r="D150" s="93">
        <f>D151+D159</f>
        <v>0</v>
      </c>
      <c r="E150" s="93">
        <f>E151+E157+E159</f>
        <v>285625</v>
      </c>
      <c r="F150" s="93"/>
      <c r="G150" s="103">
        <f>G151+G155+G157+G160</f>
        <v>0</v>
      </c>
      <c r="H150" s="93">
        <f>H151+H155</f>
        <v>0</v>
      </c>
      <c r="I150" s="103">
        <f>I151</f>
        <v>0</v>
      </c>
      <c r="J150" s="93">
        <f>J151+J155+J157+J160</f>
        <v>0</v>
      </c>
      <c r="K150" s="30">
        <f t="shared" si="11"/>
        <v>4337282</v>
      </c>
      <c r="L150" s="5">
        <f>L151</f>
        <v>0</v>
      </c>
      <c r="M150" s="5"/>
      <c r="N150" s="5"/>
      <c r="O150" s="5">
        <f>O151</f>
        <v>0</v>
      </c>
      <c r="P150" s="19">
        <f>Q150-O150</f>
        <v>0</v>
      </c>
      <c r="Q150" s="5">
        <f>Q151</f>
        <v>0</v>
      </c>
    </row>
    <row r="151" spans="1:17" ht="115.5" customHeight="1">
      <c r="A151" s="74" t="s">
        <v>210</v>
      </c>
      <c r="B151" s="50" t="s">
        <v>129</v>
      </c>
      <c r="C151" s="92">
        <v>3891660</v>
      </c>
      <c r="D151" s="5"/>
      <c r="E151" s="5">
        <f>E152</f>
        <v>0</v>
      </c>
      <c r="F151" s="5"/>
      <c r="G151" s="99">
        <f>G152</f>
        <v>0</v>
      </c>
      <c r="H151" s="105">
        <f>H152</f>
        <v>0</v>
      </c>
      <c r="I151" s="99">
        <f>I152</f>
        <v>0</v>
      </c>
      <c r="J151" s="62">
        <f>J152</f>
        <v>0</v>
      </c>
      <c r="K151" s="31">
        <f t="shared" si="11"/>
        <v>3891660</v>
      </c>
      <c r="L151" s="5"/>
      <c r="M151" s="5"/>
      <c r="N151" s="5"/>
      <c r="O151" s="5"/>
      <c r="P151" s="19">
        <f>Q151-O151</f>
        <v>0</v>
      </c>
      <c r="Q151" s="5"/>
    </row>
    <row r="152" spans="1:17" ht="115.5" customHeight="1">
      <c r="A152" s="74" t="s">
        <v>211</v>
      </c>
      <c r="B152" s="50" t="s">
        <v>130</v>
      </c>
      <c r="C152" s="92">
        <v>3891660</v>
      </c>
      <c r="D152" s="5"/>
      <c r="E152" s="5"/>
      <c r="F152" s="116"/>
      <c r="G152" s="99"/>
      <c r="H152" s="105"/>
      <c r="I152" s="99"/>
      <c r="J152" s="62"/>
      <c r="K152" s="31">
        <f t="shared" si="11"/>
        <v>3891660</v>
      </c>
      <c r="L152" s="5"/>
      <c r="M152" s="5"/>
      <c r="N152" s="5"/>
      <c r="O152" s="5"/>
      <c r="P152" s="19">
        <f>Q152-O152</f>
        <v>0</v>
      </c>
      <c r="Q152" s="5"/>
    </row>
    <row r="153" spans="1:17" ht="116.25" customHeight="1" hidden="1">
      <c r="A153" s="74"/>
      <c r="B153" s="59" t="s">
        <v>131</v>
      </c>
      <c r="C153" s="92">
        <v>89619</v>
      </c>
      <c r="D153" s="5"/>
      <c r="E153" s="5"/>
      <c r="F153" s="61"/>
      <c r="G153" s="100"/>
      <c r="H153" s="61"/>
      <c r="I153" s="100"/>
      <c r="J153" s="62"/>
      <c r="K153" s="31">
        <f t="shared" si="11"/>
        <v>89619</v>
      </c>
      <c r="L153" s="5"/>
      <c r="M153" s="5"/>
      <c r="N153" s="5"/>
      <c r="O153" s="5"/>
      <c r="P153" s="19">
        <f>Q153-O153</f>
        <v>0</v>
      </c>
      <c r="Q153" s="5"/>
    </row>
    <row r="154" spans="1:17" ht="102" customHeight="1">
      <c r="A154" s="74"/>
      <c r="B154" s="59" t="s">
        <v>212</v>
      </c>
      <c r="C154" s="92">
        <v>3891660</v>
      </c>
      <c r="D154" s="5"/>
      <c r="E154" s="5"/>
      <c r="F154" s="61"/>
      <c r="G154" s="100"/>
      <c r="H154" s="61"/>
      <c r="I154" s="100"/>
      <c r="J154" s="62"/>
      <c r="K154" s="31">
        <v>3080000</v>
      </c>
      <c r="L154" s="5"/>
      <c r="M154" s="5"/>
      <c r="N154" s="5"/>
      <c r="O154" s="5"/>
      <c r="P154" s="19"/>
      <c r="Q154" s="5"/>
    </row>
    <row r="155" spans="1:17" ht="55.5" customHeight="1" hidden="1">
      <c r="A155" s="67" t="s">
        <v>140</v>
      </c>
      <c r="B155" s="53" t="s">
        <v>141</v>
      </c>
      <c r="C155" s="92"/>
      <c r="D155" s="5"/>
      <c r="E155" s="5"/>
      <c r="F155" s="61"/>
      <c r="G155" s="99"/>
      <c r="H155" s="105">
        <f>H156</f>
        <v>0</v>
      </c>
      <c r="I155" s="99"/>
      <c r="J155" s="62"/>
      <c r="K155" s="31">
        <f t="shared" si="11"/>
        <v>0</v>
      </c>
      <c r="L155" s="5"/>
      <c r="M155" s="5"/>
      <c r="N155" s="5"/>
      <c r="O155" s="5"/>
      <c r="P155" s="19"/>
      <c r="Q155" s="5"/>
    </row>
    <row r="156" spans="1:17" ht="128.25" customHeight="1" hidden="1">
      <c r="A156" s="67" t="s">
        <v>142</v>
      </c>
      <c r="B156" s="53" t="s">
        <v>141</v>
      </c>
      <c r="C156" s="92"/>
      <c r="D156" s="5"/>
      <c r="E156" s="5"/>
      <c r="F156" s="61"/>
      <c r="G156" s="99"/>
      <c r="H156" s="105"/>
      <c r="I156" s="99"/>
      <c r="J156" s="62"/>
      <c r="K156" s="31">
        <f t="shared" si="11"/>
        <v>0</v>
      </c>
      <c r="L156" s="5"/>
      <c r="M156" s="5"/>
      <c r="N156" s="5"/>
      <c r="O156" s="5"/>
      <c r="P156" s="19"/>
      <c r="Q156" s="5"/>
    </row>
    <row r="157" spans="1:17" ht="101.25" customHeight="1" hidden="1">
      <c r="A157" s="67" t="s">
        <v>132</v>
      </c>
      <c r="B157" s="53" t="s">
        <v>139</v>
      </c>
      <c r="C157" s="92"/>
      <c r="D157" s="5"/>
      <c r="E157" s="5">
        <f>E158</f>
        <v>0</v>
      </c>
      <c r="F157" s="61"/>
      <c r="G157" s="100"/>
      <c r="H157" s="61"/>
      <c r="I157" s="100"/>
      <c r="J157" s="62">
        <f>J158</f>
        <v>0</v>
      </c>
      <c r="K157" s="31">
        <f t="shared" si="11"/>
        <v>0</v>
      </c>
      <c r="L157" s="5"/>
      <c r="M157" s="5"/>
      <c r="N157" s="5"/>
      <c r="O157" s="5"/>
      <c r="P157" s="19"/>
      <c r="Q157" s="5"/>
    </row>
    <row r="158" spans="1:17" ht="116.25" customHeight="1" hidden="1">
      <c r="A158" s="67" t="s">
        <v>134</v>
      </c>
      <c r="B158" s="53" t="s">
        <v>133</v>
      </c>
      <c r="C158" s="92"/>
      <c r="D158" s="5"/>
      <c r="E158" s="5"/>
      <c r="F158" s="61"/>
      <c r="G158" s="100"/>
      <c r="H158" s="61"/>
      <c r="I158" s="100"/>
      <c r="J158" s="62"/>
      <c r="K158" s="31">
        <f t="shared" si="11"/>
        <v>0</v>
      </c>
      <c r="L158" s="5"/>
      <c r="M158" s="5"/>
      <c r="N158" s="5"/>
      <c r="O158" s="5"/>
      <c r="P158" s="19"/>
      <c r="Q158" s="5"/>
    </row>
    <row r="159" spans="1:17" ht="40.5" customHeight="1">
      <c r="A159" s="74" t="s">
        <v>213</v>
      </c>
      <c r="B159" s="58" t="s">
        <v>135</v>
      </c>
      <c r="C159" s="54">
        <v>159997</v>
      </c>
      <c r="D159" s="5"/>
      <c r="E159" s="105">
        <f>E160</f>
        <v>285625</v>
      </c>
      <c r="F159" s="5"/>
      <c r="G159" s="82"/>
      <c r="H159" s="5">
        <f>H160</f>
        <v>31589</v>
      </c>
      <c r="I159" s="82"/>
      <c r="J159" s="62">
        <f>J160</f>
        <v>0</v>
      </c>
      <c r="K159" s="31">
        <f t="shared" si="11"/>
        <v>477211</v>
      </c>
      <c r="L159" s="5"/>
      <c r="M159" s="5">
        <f>N159-L159</f>
        <v>0</v>
      </c>
      <c r="N159" s="5"/>
      <c r="O159" s="5"/>
      <c r="P159" s="19">
        <f>Q159-O159</f>
        <v>0</v>
      </c>
      <c r="Q159" s="5"/>
    </row>
    <row r="160" spans="1:17" ht="62.25" customHeight="1">
      <c r="A160" s="75" t="s">
        <v>214</v>
      </c>
      <c r="B160" s="60" t="s">
        <v>136</v>
      </c>
      <c r="C160" s="92">
        <v>159997</v>
      </c>
      <c r="D160" s="5"/>
      <c r="E160" s="5">
        <v>285625</v>
      </c>
      <c r="F160" s="105"/>
      <c r="G160" s="100"/>
      <c r="H160" s="116">
        <f>H161+H165</f>
        <v>31589</v>
      </c>
      <c r="I160" s="100"/>
      <c r="J160" s="62"/>
      <c r="K160" s="31">
        <f t="shared" si="11"/>
        <v>477211</v>
      </c>
      <c r="L160" s="5">
        <v>0</v>
      </c>
      <c r="M160" s="5">
        <f>N160-L160</f>
        <v>0</v>
      </c>
      <c r="N160" s="5">
        <v>0</v>
      </c>
      <c r="O160" s="5">
        <v>0</v>
      </c>
      <c r="P160" s="19">
        <f>Q160-O160</f>
        <v>0</v>
      </c>
      <c r="Q160" s="5">
        <v>0</v>
      </c>
    </row>
    <row r="161" spans="1:17" ht="61.5" customHeight="1">
      <c r="A161" s="84"/>
      <c r="B161" s="60" t="s">
        <v>215</v>
      </c>
      <c r="C161" s="94">
        <v>159997</v>
      </c>
      <c r="D161" s="5"/>
      <c r="E161" s="5"/>
      <c r="F161" s="105"/>
      <c r="G161" s="100"/>
      <c r="H161" s="116">
        <v>21909</v>
      </c>
      <c r="I161" s="100"/>
      <c r="J161" s="62"/>
      <c r="K161" s="31">
        <v>198144</v>
      </c>
      <c r="L161" s="5"/>
      <c r="M161" s="5"/>
      <c r="N161" s="5"/>
      <c r="O161" s="5"/>
      <c r="P161" s="19"/>
      <c r="Q161" s="5"/>
    </row>
    <row r="162" spans="1:17" ht="73.5" customHeight="1" hidden="1">
      <c r="A162" s="79" t="s">
        <v>146</v>
      </c>
      <c r="B162" s="48" t="s">
        <v>147</v>
      </c>
      <c r="C162" s="94"/>
      <c r="D162" s="19">
        <f>D164</f>
        <v>-62754.77</v>
      </c>
      <c r="E162" s="5"/>
      <c r="F162" s="61"/>
      <c r="G162" s="100"/>
      <c r="H162" s="116"/>
      <c r="I162" s="100"/>
      <c r="J162" s="119">
        <f>J164</f>
        <v>0</v>
      </c>
      <c r="K162" s="30">
        <f>K163</f>
        <v>-62754.77</v>
      </c>
      <c r="L162" s="5"/>
      <c r="M162" s="5"/>
      <c r="N162" s="5"/>
      <c r="O162" s="5"/>
      <c r="P162" s="19"/>
      <c r="Q162" s="5"/>
    </row>
    <row r="163" spans="1:17" ht="73.5" customHeight="1" hidden="1">
      <c r="A163" s="80" t="s">
        <v>254</v>
      </c>
      <c r="B163" s="47" t="s">
        <v>137</v>
      </c>
      <c r="C163" s="94"/>
      <c r="D163" s="19"/>
      <c r="E163" s="5"/>
      <c r="F163" s="61"/>
      <c r="G163" s="100"/>
      <c r="H163" s="116"/>
      <c r="I163" s="100"/>
      <c r="J163" s="119"/>
      <c r="K163" s="31">
        <v>-62754.77</v>
      </c>
      <c r="L163" s="5"/>
      <c r="M163" s="5"/>
      <c r="N163" s="5"/>
      <c r="O163" s="5"/>
      <c r="P163" s="19"/>
      <c r="Q163" s="5"/>
    </row>
    <row r="164" spans="1:17" ht="96" customHeight="1" hidden="1">
      <c r="A164" s="80" t="s">
        <v>216</v>
      </c>
      <c r="B164" s="47" t="s">
        <v>255</v>
      </c>
      <c r="C164" s="94"/>
      <c r="D164" s="108">
        <v>-62754.77</v>
      </c>
      <c r="E164" s="61"/>
      <c r="F164" s="61"/>
      <c r="G164" s="82"/>
      <c r="H164" s="118"/>
      <c r="I164" s="82"/>
      <c r="J164" s="120"/>
      <c r="K164" s="31">
        <f>C164+D164+E164+F164+G164+H164+I164+J164</f>
        <v>-62754.77</v>
      </c>
      <c r="L164" s="5"/>
      <c r="M164" s="5">
        <f>N164-L164</f>
        <v>0</v>
      </c>
      <c r="N164" s="5"/>
      <c r="O164" s="5"/>
      <c r="P164" s="19">
        <f>Q164-O164</f>
        <v>0</v>
      </c>
      <c r="Q164" s="5"/>
    </row>
    <row r="165" spans="1:17" ht="96" customHeight="1">
      <c r="A165" s="80"/>
      <c r="B165" s="47" t="s">
        <v>273</v>
      </c>
      <c r="C165" s="94"/>
      <c r="D165" s="108"/>
      <c r="E165" s="116">
        <v>285625</v>
      </c>
      <c r="F165" s="61"/>
      <c r="G165" s="82"/>
      <c r="H165" s="118">
        <v>9680</v>
      </c>
      <c r="I165" s="82"/>
      <c r="J165" s="120"/>
      <c r="K165" s="31"/>
      <c r="L165" s="5"/>
      <c r="M165" s="5"/>
      <c r="N165" s="5"/>
      <c r="O165" s="5"/>
      <c r="P165" s="19"/>
      <c r="Q165" s="5"/>
    </row>
    <row r="166" spans="1:17" ht="27.75" customHeight="1">
      <c r="A166" s="81"/>
      <c r="B166" s="17" t="s">
        <v>53</v>
      </c>
      <c r="C166" s="30">
        <f>C86+C7</f>
        <v>134214045.85</v>
      </c>
      <c r="D166" s="30">
        <f>D86+D7</f>
        <v>2510973</v>
      </c>
      <c r="E166" s="30">
        <f>E86+E7</f>
        <v>9652223.770000001</v>
      </c>
      <c r="F166" s="30">
        <f>F86</f>
        <v>2755540</v>
      </c>
      <c r="G166" s="97">
        <f>G7+G86</f>
        <v>0</v>
      </c>
      <c r="H166" s="30">
        <f>H7+H86</f>
        <v>952217.5</v>
      </c>
      <c r="I166" s="97">
        <f>I87+I162</f>
        <v>0</v>
      </c>
      <c r="J166" s="30">
        <f>J7+J86</f>
        <v>248289.76</v>
      </c>
      <c r="K166" s="30">
        <f>C166+D166+E166+F166+H166+J166</f>
        <v>150333289.88</v>
      </c>
      <c r="L166" s="14" t="e">
        <f>L86+L7</f>
        <v>#REF!</v>
      </c>
      <c r="M166" s="14" t="e">
        <f>N166-L166</f>
        <v>#REF!</v>
      </c>
      <c r="N166" s="14" t="e">
        <f>N86+N7</f>
        <v>#REF!</v>
      </c>
      <c r="O166" s="14" t="e">
        <f>O86+O7</f>
        <v>#REF!</v>
      </c>
      <c r="P166" s="14" t="e">
        <f>Q166-O166</f>
        <v>#REF!</v>
      </c>
      <c r="Q166" s="14" t="e">
        <f>Q86+Q7</f>
        <v>#REF!</v>
      </c>
    </row>
    <row r="167" spans="1:17" ht="18.75">
      <c r="A167" s="25"/>
      <c r="B167" s="34"/>
      <c r="C167" s="34"/>
      <c r="D167" s="34"/>
      <c r="E167" s="34"/>
      <c r="F167" s="34"/>
      <c r="G167" s="34"/>
      <c r="H167" s="34"/>
      <c r="I167" s="34"/>
      <c r="J167" s="34"/>
      <c r="K167" s="35"/>
      <c r="L167" s="6"/>
      <c r="M167" s="6"/>
      <c r="N167" s="6"/>
      <c r="O167" s="6"/>
      <c r="P167" s="6"/>
      <c r="Q167" s="6"/>
    </row>
    <row r="168" spans="1:17" ht="18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5"/>
      <c r="L168" s="21"/>
      <c r="M168" s="6"/>
      <c r="N168" s="6"/>
      <c r="O168" s="21"/>
      <c r="P168" s="6"/>
      <c r="Q168" s="6"/>
    </row>
    <row r="169" spans="11:17" ht="18.75">
      <c r="K169" s="25"/>
      <c r="L169" s="1"/>
      <c r="M169" s="1"/>
      <c r="N169" s="1"/>
      <c r="O169" s="1"/>
      <c r="P169" s="1"/>
      <c r="Q169" s="1"/>
    </row>
    <row r="170" spans="11:17" ht="18.75">
      <c r="K170" s="25"/>
      <c r="L170" s="1"/>
      <c r="M170" s="1"/>
      <c r="N170" s="1"/>
      <c r="O170" s="1"/>
      <c r="P170" s="1"/>
      <c r="Q170" s="1"/>
    </row>
  </sheetData>
  <sheetProtection/>
  <autoFilter ref="A6:Q166"/>
  <mergeCells count="17">
    <mergeCell ref="J3:J5"/>
    <mergeCell ref="F3:F5"/>
    <mergeCell ref="A3:A5"/>
    <mergeCell ref="B3:B5"/>
    <mergeCell ref="G3:G5"/>
    <mergeCell ref="H3:H5"/>
    <mergeCell ref="I3:I5"/>
    <mergeCell ref="A1:Q1"/>
    <mergeCell ref="P3:P5"/>
    <mergeCell ref="Q3:Q5"/>
    <mergeCell ref="M3:M5"/>
    <mergeCell ref="N3:N5"/>
    <mergeCell ref="O3:O5"/>
    <mergeCell ref="L3:L5"/>
    <mergeCell ref="K2:L2"/>
    <mergeCell ref="D3:D5"/>
    <mergeCell ref="E3:E5"/>
  </mergeCells>
  <printOptions/>
  <pageMargins left="0.3937007874015748" right="0.3937007874015748" top="0.4724409448818898" bottom="0.31496062992125984" header="0.2755905511811024" footer="0.2755905511811024"/>
  <pageSetup fitToHeight="0" horizontalDpi="600" verticalDpi="600" orientation="landscape" paperSize="9" scale="52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Администратор</cp:lastModifiedBy>
  <cp:lastPrinted>2017-05-25T12:41:07Z</cp:lastPrinted>
  <dcterms:created xsi:type="dcterms:W3CDTF">2012-04-06T11:02:09Z</dcterms:created>
  <dcterms:modified xsi:type="dcterms:W3CDTF">2019-06-06T10:38:11Z</dcterms:modified>
  <cp:category/>
  <cp:version/>
  <cp:contentType/>
  <cp:contentStatus/>
</cp:coreProperties>
</file>