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250" activeTab="0"/>
  </bookViews>
  <sheets>
    <sheet name="к ср зарплате Жирятин района" sheetId="1" r:id="rId1"/>
  </sheets>
  <definedNames>
    <definedName name="_xlnm.Print_Titles" localSheetId="0">'к ср зарплате Жирятин района'!$4:$6</definedName>
    <definedName name="_xlnm.Print_Area" localSheetId="0">'к ср зарплате Жирятин района'!$A$1:$L$37</definedName>
  </definedNames>
  <calcPr fullCalcOnLoad="1"/>
</workbook>
</file>

<file path=xl/sharedStrings.xml><?xml version="1.0" encoding="utf-8"?>
<sst xmlns="http://schemas.openxmlformats.org/spreadsheetml/2006/main" count="99" uniqueCount="53">
  <si>
    <t>Наименование показателей</t>
  </si>
  <si>
    <t>2013 г. факт</t>
  </si>
  <si>
    <t>2014 г.</t>
  </si>
  <si>
    <t>2015 г.</t>
  </si>
  <si>
    <t>2016 г.</t>
  </si>
  <si>
    <t>2017 г.</t>
  </si>
  <si>
    <t>2018 г.</t>
  </si>
  <si>
    <t>2014 г.- 2016 г.</t>
  </si>
  <si>
    <t>Число получателей услуг, чел.</t>
  </si>
  <si>
    <t>2)</t>
  </si>
  <si>
    <t>х</t>
  </si>
  <si>
    <t>4)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</si>
  <si>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</si>
  <si>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</si>
  <si>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</si>
  <si>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</si>
  <si>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 xml:space="preserve">Прирост фонда оплаты труда с начислениями к 2013 г., млн.руб. </t>
  </si>
  <si>
    <t>в том числе:</t>
  </si>
  <si>
    <t>от реструктуризации сети,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</si>
  <si>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</si>
  <si>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руб.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</si>
  <si>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</si>
  <si>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Справочно:размер дотации из федерального бюджета,млн.руб.</t>
  </si>
  <si>
    <t>2013г- 4); 2014г - 6)</t>
  </si>
  <si>
    <t>2013г - 5); 2017-2018 - 100/200**</t>
  </si>
  <si>
    <t>данные Росстата</t>
  </si>
  <si>
    <t>Распоряжение №2190-р</t>
  </si>
  <si>
    <t>Распоряжение 
№2606-р</t>
  </si>
  <si>
    <t xml:space="preserve">х </t>
  </si>
  <si>
    <t>2012 г факт</t>
  </si>
  <si>
    <t>2013 г. - 2018 г.</t>
  </si>
  <si>
    <t>Работники учреждений культуры</t>
  </si>
  <si>
    <t xml:space="preserve">Категория работников:                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</si>
  <si>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</si>
  <si>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</si>
  <si>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</si>
  <si>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включая средства, полученные за счет проведения мероприятий по оптимизации, (млн.руб.), из них:</t>
  </si>
  <si>
    <t>* - прирост фонда оплаты труда с начислениями к 2012 г.</t>
  </si>
  <si>
    <t>Среднесписочная численность работников учреждений культуры: человек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</si>
  <si>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</si>
  <si>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от оптимизации численности персонала, в том числе административно-управленческого, млн. рублей</t>
  </si>
  <si>
    <t>Итого, объем средств, предусмотренный на повышение оплаты труда, млн. руб. (стр. 18+ 23 + 24)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</si>
  <si>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</si>
  <si>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Норматив числа получателей услуг на 1 работника учреждений культуры (по среднесписочной численности работников)</t>
  </si>
  <si>
    <r>
      <t xml:space="preserve">по </t>
    </r>
    <r>
      <rPr>
        <sz val="12"/>
        <color indexed="14"/>
        <rFont val="Times New Roman"/>
        <family val="1"/>
      </rPr>
      <t>Жирятинскому району</t>
    </r>
    <r>
      <rPr>
        <sz val="12"/>
        <color indexed="8"/>
        <rFont val="Times New Roman"/>
        <family val="1"/>
      </rPr>
      <t>, %</t>
    </r>
  </si>
  <si>
    <r>
      <t xml:space="preserve">Средняя заработная плата работников по </t>
    </r>
    <r>
      <rPr>
        <sz val="12"/>
        <color indexed="10"/>
        <rFont val="Times New Roman"/>
        <family val="1"/>
      </rPr>
      <t xml:space="preserve">  </t>
    </r>
    <r>
      <rPr>
        <sz val="12"/>
        <color indexed="14"/>
        <rFont val="Times New Roman"/>
        <family val="1"/>
      </rPr>
      <t>Жирятинкому району</t>
    </r>
    <r>
      <rPr>
        <sz val="12"/>
        <color indexed="8"/>
        <rFont val="Times New Roman"/>
        <family val="1"/>
      </rPr>
      <t>, руб.</t>
    </r>
  </si>
  <si>
    <r>
      <t xml:space="preserve">Численность населения </t>
    </r>
    <r>
      <rPr>
        <sz val="12"/>
        <color indexed="14"/>
        <rFont val="Times New Roman"/>
        <family val="1"/>
      </rPr>
      <t>Жирятинского района</t>
    </r>
    <r>
      <rPr>
        <sz val="12"/>
        <color indexed="8"/>
        <rFont val="Times New Roman"/>
        <family val="1"/>
      </rPr>
      <t>, чел.</t>
    </r>
  </si>
  <si>
    <t>Жирятинский район</t>
  </si>
  <si>
    <t>Муниципальное образование</t>
  </si>
  <si>
    <r>
      <t>1,815</t>
    </r>
    <r>
      <rPr>
        <vertAlign val="superscript"/>
        <sz val="14"/>
        <rFont val="Times New Roman"/>
        <family val="1"/>
      </rPr>
      <t>*</t>
    </r>
  </si>
  <si>
    <r>
      <t xml:space="preserve">Показатели нормативов </t>
    </r>
    <r>
      <rPr>
        <b/>
        <sz val="14"/>
        <color indexed="12"/>
        <rFont val="Times New Roman"/>
        <family val="1"/>
      </rPr>
      <t>муниципальной</t>
    </r>
    <r>
      <rPr>
        <b/>
        <sz val="14"/>
        <color indexed="8"/>
        <rFont val="Times New Roman"/>
        <family val="1"/>
      </rPr>
      <t xml:space="preserve"> "дорожной карты"  </t>
    </r>
  </si>
  <si>
    <r>
      <t xml:space="preserve">за счет средств </t>
    </r>
    <r>
      <rPr>
        <sz val="12"/>
        <color indexed="14"/>
        <rFont val="Times New Roman"/>
        <family val="1"/>
      </rPr>
      <t>муниципальных бюджетов Жирятинского района</t>
    </r>
    <r>
      <rPr>
        <sz val="12"/>
        <color indexed="8"/>
        <rFont val="Times New Roman"/>
        <family val="1"/>
      </rPr>
      <t>, включая дотацию из федерального бюджета, млн. руб.</t>
    </r>
  </si>
  <si>
    <r>
      <t xml:space="preserve">Приложение                                                                                к плану мероприятий («дорожной карты») , направленные на повышение эффективности сферы культуры </t>
    </r>
    <r>
      <rPr>
        <sz val="14"/>
        <color indexed="18"/>
        <rFont val="Times New Roman"/>
        <family val="1"/>
      </rPr>
      <t>Жирятинского района</t>
    </r>
    <r>
      <rPr>
        <sz val="14"/>
        <color indexed="8"/>
        <rFont val="Times New Roman"/>
        <family val="1"/>
      </rPr>
      <t>»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</si>
</sst>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</numFmts>
  <fonts count="35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1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173" fontId="7" fillId="0" borderId="0" xfId="0" applyNumberFormat="1" applyFont="1" applyFill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2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top" wrapText="1"/>
    </xf>
    <xf numFmtId="0" fontId="1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2"/>
  <sheetViews>
    <sheetView tabSelected="1" view="pageBreakPreview" zoomScale="80" zoomScaleNormal="115" zoomScaleSheetLayoutView="80" workbookViewId="0" topLeftCell="B13">
      <selection activeCell="D8" sqref="D8:J13"/>
    </sheetView>
  </sheetViews>
  <sheetFormatPr defaultColWidth="9.140625" defaultRowHeight="15"/>
  <cols>
    <col min="1" max="1" width="0" style="15" hidden="1" customWidth="1"/>
    <col min="2" max="2" width="5.140625" style="16" customWidth="1"/>
    <col min="3" max="3" width="62.00390625" style="17" customWidth="1"/>
    <col min="4" max="4" width="10.57421875" style="18" customWidth="1"/>
    <col min="5" max="5" width="15.421875" style="18" customWidth="1"/>
    <col min="6" max="6" width="15.00390625" style="18" bestFit="1" customWidth="1"/>
    <col min="7" max="7" width="13.421875" style="18" bestFit="1" customWidth="1"/>
    <col min="8" max="8" width="12.57421875" style="18" bestFit="1" customWidth="1"/>
    <col min="9" max="9" width="13.421875" style="18" bestFit="1" customWidth="1"/>
    <col min="10" max="10" width="12.57421875" style="18" bestFit="1" customWidth="1"/>
    <col min="11" max="11" width="9.8515625" style="18" bestFit="1" customWidth="1"/>
    <col min="12" max="12" width="13.00390625" style="18" customWidth="1"/>
    <col min="13" max="13" width="13.00390625" style="19" hidden="1" customWidth="1"/>
    <col min="14" max="16384" width="9.140625" style="17" customWidth="1"/>
  </cols>
  <sheetData>
    <row r="1" spans="8:12" ht="110.25" customHeight="1">
      <c r="H1" s="37" t="s">
        <v>52</v>
      </c>
      <c r="I1" s="38"/>
      <c r="J1" s="38"/>
      <c r="K1" s="38"/>
      <c r="L1" s="38"/>
    </row>
    <row r="2" spans="2:12" ht="25.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5.5" customHeight="1">
      <c r="B3" s="40" t="s">
        <v>50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ht="30" customHeight="1">
      <c r="B4" s="41" t="s">
        <v>48</v>
      </c>
      <c r="C4" s="41"/>
      <c r="D4" s="42" t="s">
        <v>47</v>
      </c>
      <c r="E4" s="43"/>
      <c r="F4" s="43"/>
      <c r="G4" s="43"/>
      <c r="H4" s="43"/>
      <c r="I4" s="43"/>
      <c r="J4" s="43"/>
      <c r="K4" s="43"/>
      <c r="L4" s="43"/>
    </row>
    <row r="5" spans="2:12" ht="25.5" customHeight="1">
      <c r="B5" s="35" t="s">
        <v>32</v>
      </c>
      <c r="C5" s="35"/>
      <c r="D5" s="36" t="s">
        <v>31</v>
      </c>
      <c r="E5" s="36"/>
      <c r="F5" s="36"/>
      <c r="G5" s="36"/>
      <c r="H5" s="36"/>
      <c r="I5" s="36"/>
      <c r="J5" s="36"/>
      <c r="K5" s="36"/>
      <c r="L5" s="36"/>
    </row>
    <row r="6" spans="2:12" ht="45.75" customHeight="1">
      <c r="B6" s="10"/>
      <c r="C6" s="24" t="s">
        <v>0</v>
      </c>
      <c r="D6" s="11" t="s">
        <v>29</v>
      </c>
      <c r="E6" s="11" t="s">
        <v>1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30</v>
      </c>
    </row>
    <row r="7" spans="2:13" ht="47.25">
      <c r="B7" s="5">
        <v>1</v>
      </c>
      <c r="C7" s="2" t="s">
        <v>43</v>
      </c>
      <c r="D7" s="6">
        <f aca="true" t="shared" si="0" ref="D7:J7">ROUND(D13/D9,0)</f>
        <v>163</v>
      </c>
      <c r="E7" s="6">
        <f t="shared" si="0"/>
        <v>185</v>
      </c>
      <c r="F7" s="6">
        <f t="shared" si="0"/>
        <v>213</v>
      </c>
      <c r="G7" s="6">
        <f t="shared" si="0"/>
        <v>218</v>
      </c>
      <c r="H7" s="6">
        <f t="shared" si="0"/>
        <v>218</v>
      </c>
      <c r="I7" s="6">
        <f t="shared" si="0"/>
        <v>219</v>
      </c>
      <c r="J7" s="6">
        <f t="shared" si="0"/>
        <v>219</v>
      </c>
      <c r="K7" s="8" t="s">
        <v>10</v>
      </c>
      <c r="L7" s="8" t="s">
        <v>10</v>
      </c>
      <c r="M7" s="12"/>
    </row>
    <row r="8" spans="2:13" ht="31.5">
      <c r="B8" s="5">
        <v>2</v>
      </c>
      <c r="C8" s="2" t="s">
        <v>8</v>
      </c>
      <c r="D8" s="1">
        <v>7333</v>
      </c>
      <c r="E8" s="1">
        <v>7227</v>
      </c>
      <c r="F8" s="1">
        <v>7136</v>
      </c>
      <c r="G8" s="1">
        <v>7130</v>
      </c>
      <c r="H8" s="1">
        <v>7140</v>
      </c>
      <c r="I8" s="1">
        <v>7150</v>
      </c>
      <c r="J8" s="1">
        <v>7150</v>
      </c>
      <c r="K8" s="8" t="s">
        <v>10</v>
      </c>
      <c r="L8" s="8" t="s">
        <v>10</v>
      </c>
      <c r="M8" s="12" t="s">
        <v>25</v>
      </c>
    </row>
    <row r="9" spans="2:13" ht="31.5">
      <c r="B9" s="5">
        <v>3</v>
      </c>
      <c r="C9" s="2" t="s">
        <v>38</v>
      </c>
      <c r="D9" s="1">
        <v>45</v>
      </c>
      <c r="E9" s="1">
        <v>39.1</v>
      </c>
      <c r="F9" s="1">
        <v>33.5</v>
      </c>
      <c r="G9" s="1">
        <v>32.7</v>
      </c>
      <c r="H9" s="1">
        <v>32.7</v>
      </c>
      <c r="I9" s="1">
        <v>32.7</v>
      </c>
      <c r="J9" s="4">
        <v>32.7</v>
      </c>
      <c r="K9" s="8" t="s">
        <v>10</v>
      </c>
      <c r="L9" s="8" t="s">
        <v>10</v>
      </c>
      <c r="M9" s="12" t="s">
        <v>25</v>
      </c>
    </row>
    <row r="10" spans="2:13" ht="15.75" hidden="1">
      <c r="B10" s="5">
        <v>4</v>
      </c>
      <c r="C10" s="2"/>
      <c r="D10" s="1"/>
      <c r="E10" s="1"/>
      <c r="F10" s="1"/>
      <c r="G10" s="1"/>
      <c r="H10" s="1"/>
      <c r="I10" s="1"/>
      <c r="J10" s="1"/>
      <c r="K10" s="8"/>
      <c r="L10" s="8"/>
      <c r="M10" s="12"/>
    </row>
    <row r="11" spans="2:13" ht="15.75" hidden="1">
      <c r="B11" s="5">
        <v>5</v>
      </c>
      <c r="C11" s="2"/>
      <c r="D11" s="1"/>
      <c r="E11" s="1"/>
      <c r="F11" s="1"/>
      <c r="G11" s="1"/>
      <c r="H11" s="1"/>
      <c r="I11" s="1"/>
      <c r="J11" s="1"/>
      <c r="K11" s="8"/>
      <c r="L11" s="8"/>
      <c r="M11" s="12"/>
    </row>
    <row r="12" spans="2:13" ht="15.75" hidden="1">
      <c r="B12" s="5">
        <v>6</v>
      </c>
      <c r="C12" s="2"/>
      <c r="D12" s="1"/>
      <c r="E12" s="1"/>
      <c r="F12" s="1"/>
      <c r="G12" s="1"/>
      <c r="H12" s="1"/>
      <c r="I12" s="1"/>
      <c r="J12" s="1"/>
      <c r="K12" s="8"/>
      <c r="L12" s="8"/>
      <c r="M12" s="12"/>
    </row>
    <row r="13" spans="2:13" ht="27.75" customHeight="1">
      <c r="B13" s="5">
        <v>4</v>
      </c>
      <c r="C13" s="2" t="s">
        <v>46</v>
      </c>
      <c r="D13" s="1">
        <v>7333</v>
      </c>
      <c r="E13" s="1">
        <v>7227</v>
      </c>
      <c r="F13" s="1">
        <v>7136</v>
      </c>
      <c r="G13" s="1">
        <v>7130</v>
      </c>
      <c r="H13" s="1">
        <v>7140</v>
      </c>
      <c r="I13" s="1">
        <v>7150</v>
      </c>
      <c r="J13" s="1">
        <v>7150</v>
      </c>
      <c r="K13" s="8" t="s">
        <v>10</v>
      </c>
      <c r="L13" s="8" t="s">
        <v>10</v>
      </c>
      <c r="M13" s="12" t="s">
        <v>25</v>
      </c>
    </row>
    <row r="14" spans="2:13" ht="53.25" customHeight="1">
      <c r="B14" s="5">
        <v>5</v>
      </c>
      <c r="C14" s="2" t="s">
        <v>33</v>
      </c>
      <c r="D14" s="25"/>
      <c r="E14" s="26"/>
      <c r="F14" s="26"/>
      <c r="G14" s="26"/>
      <c r="H14" s="26"/>
      <c r="I14" s="26"/>
      <c r="J14" s="26"/>
      <c r="K14" s="27"/>
      <c r="L14" s="28"/>
      <c r="M14" s="20" t="s">
        <v>27</v>
      </c>
    </row>
    <row r="15" spans="2:13" ht="52.5" customHeight="1">
      <c r="B15" s="5">
        <v>6</v>
      </c>
      <c r="C15" s="2" t="s">
        <v>12</v>
      </c>
      <c r="D15" s="8" t="s">
        <v>28</v>
      </c>
      <c r="E15" s="8">
        <v>53</v>
      </c>
      <c r="F15" s="8">
        <v>59</v>
      </c>
      <c r="G15" s="8">
        <v>65</v>
      </c>
      <c r="H15" s="8">
        <v>74</v>
      </c>
      <c r="I15" s="8">
        <v>85</v>
      </c>
      <c r="J15" s="8">
        <v>100</v>
      </c>
      <c r="K15" s="8" t="s">
        <v>10</v>
      </c>
      <c r="L15" s="8" t="s">
        <v>10</v>
      </c>
      <c r="M15" s="13" t="s">
        <v>26</v>
      </c>
    </row>
    <row r="16" spans="2:13" ht="48.75" customHeight="1">
      <c r="B16" s="5">
        <v>7</v>
      </c>
      <c r="C16" s="2" t="s">
        <v>39</v>
      </c>
      <c r="D16" s="8" t="s">
        <v>28</v>
      </c>
      <c r="E16" s="8">
        <v>56.1</v>
      </c>
      <c r="F16" s="8">
        <v>64.9</v>
      </c>
      <c r="G16" s="8">
        <v>73.7</v>
      </c>
      <c r="H16" s="8">
        <v>82.4</v>
      </c>
      <c r="I16" s="8">
        <v>91.2</v>
      </c>
      <c r="J16" s="8">
        <v>100</v>
      </c>
      <c r="K16" s="8" t="s">
        <v>10</v>
      </c>
      <c r="L16" s="8" t="s">
        <v>10</v>
      </c>
      <c r="M16" s="13" t="s">
        <v>26</v>
      </c>
    </row>
    <row r="17" spans="2:13" ht="33.75" customHeight="1">
      <c r="B17" s="5">
        <v>97</v>
      </c>
      <c r="C17" s="2" t="s">
        <v>44</v>
      </c>
      <c r="D17" s="8" t="s">
        <v>28</v>
      </c>
      <c r="E17" s="4">
        <f>E20/E18%</f>
        <v>67.06496275270524</v>
      </c>
      <c r="F17" s="34">
        <f>F20*100/F18</f>
        <v>71.06752808988765</v>
      </c>
      <c r="G17" s="32">
        <f>G20/G18*100</f>
        <v>83.88960631578948</v>
      </c>
      <c r="H17" s="34">
        <v>97.5</v>
      </c>
      <c r="I17" s="1">
        <v>100</v>
      </c>
      <c r="J17" s="1">
        <v>100</v>
      </c>
      <c r="K17" s="8" t="s">
        <v>10</v>
      </c>
      <c r="L17" s="8" t="s">
        <v>10</v>
      </c>
      <c r="M17" s="13" t="s">
        <v>24</v>
      </c>
    </row>
    <row r="18" spans="2:13" ht="31.5">
      <c r="B18" s="5">
        <v>9</v>
      </c>
      <c r="C18" s="2" t="s">
        <v>45</v>
      </c>
      <c r="D18" s="1">
        <v>12758.2</v>
      </c>
      <c r="E18" s="1">
        <v>16135.4</v>
      </c>
      <c r="F18" s="9">
        <v>17800</v>
      </c>
      <c r="G18" s="1">
        <v>19000</v>
      </c>
      <c r="H18" s="1">
        <v>19800</v>
      </c>
      <c r="I18" s="1">
        <v>21780</v>
      </c>
      <c r="J18" s="1">
        <v>23950</v>
      </c>
      <c r="K18" s="8" t="s">
        <v>10</v>
      </c>
      <c r="L18" s="8" t="s">
        <v>10</v>
      </c>
      <c r="M18" s="13" t="s">
        <v>23</v>
      </c>
    </row>
    <row r="19" spans="2:13" ht="19.5" customHeight="1">
      <c r="B19" s="5">
        <v>10</v>
      </c>
      <c r="C19" s="2" t="s">
        <v>13</v>
      </c>
      <c r="D19" s="8" t="s">
        <v>28</v>
      </c>
      <c r="E19" s="9">
        <f aca="true" t="shared" si="1" ref="E19:J19">E18/D18*100</f>
        <v>126.47081876753774</v>
      </c>
      <c r="F19" s="9">
        <f>F18/E18*100</f>
        <v>110.31644706669807</v>
      </c>
      <c r="G19" s="9">
        <f t="shared" si="1"/>
        <v>106.74157303370787</v>
      </c>
      <c r="H19" s="9">
        <f t="shared" si="1"/>
        <v>104.21052631578947</v>
      </c>
      <c r="I19" s="9">
        <f t="shared" si="1"/>
        <v>110.00000000000001</v>
      </c>
      <c r="J19" s="9">
        <f t="shared" si="1"/>
        <v>109.96326905417814</v>
      </c>
      <c r="K19" s="8" t="s">
        <v>10</v>
      </c>
      <c r="L19" s="8" t="s">
        <v>10</v>
      </c>
      <c r="M19" s="13"/>
    </row>
    <row r="20" spans="2:13" ht="31.5">
      <c r="B20" s="5">
        <v>11</v>
      </c>
      <c r="C20" s="2" t="s">
        <v>34</v>
      </c>
      <c r="D20" s="30">
        <v>6609</v>
      </c>
      <c r="E20" s="30">
        <v>10821.2</v>
      </c>
      <c r="F20" s="30">
        <v>12650.02</v>
      </c>
      <c r="G20" s="33">
        <f>F20*G21/100</f>
        <v>15939.0252</v>
      </c>
      <c r="H20" s="33">
        <f>H18*H17/100</f>
        <v>19305</v>
      </c>
      <c r="I20" s="1">
        <f>ROUND(I18*I17/100,0)</f>
        <v>21780</v>
      </c>
      <c r="J20" s="1">
        <f>ROUND(J18*J17/100,0)</f>
        <v>23950</v>
      </c>
      <c r="K20" s="8" t="s">
        <v>10</v>
      </c>
      <c r="L20" s="8" t="s">
        <v>10</v>
      </c>
      <c r="M20" s="13" t="s">
        <v>11</v>
      </c>
    </row>
    <row r="21" spans="2:13" ht="19.5" customHeight="1">
      <c r="B21" s="5">
        <v>12</v>
      </c>
      <c r="C21" s="2" t="s">
        <v>13</v>
      </c>
      <c r="D21" s="8" t="s">
        <v>28</v>
      </c>
      <c r="E21" s="9">
        <f>E20/D20*100</f>
        <v>163.7343017097897</v>
      </c>
      <c r="F21" s="9">
        <f>F20/E20*100</f>
        <v>116.90034376963739</v>
      </c>
      <c r="G21" s="9">
        <v>126</v>
      </c>
      <c r="H21" s="9">
        <f>H20/G20*100</f>
        <v>121.11782093173427</v>
      </c>
      <c r="I21" s="9">
        <f>I20/H20*100</f>
        <v>112.82051282051282</v>
      </c>
      <c r="J21" s="9">
        <f>J20/I20*100</f>
        <v>109.96326905417814</v>
      </c>
      <c r="K21" s="8" t="s">
        <v>10</v>
      </c>
      <c r="L21" s="8" t="s">
        <v>10</v>
      </c>
      <c r="M21" s="13"/>
    </row>
    <row r="22" spans="2:13" ht="31.5">
      <c r="B22" s="5">
        <v>13</v>
      </c>
      <c r="C22" s="2" t="s">
        <v>35</v>
      </c>
      <c r="D22" s="8" t="s">
        <v>28</v>
      </c>
      <c r="E22" s="1">
        <v>0.44</v>
      </c>
      <c r="F22" s="1">
        <v>0.44</v>
      </c>
      <c r="G22" s="1">
        <v>0.44</v>
      </c>
      <c r="H22" s="1">
        <v>0.44</v>
      </c>
      <c r="I22" s="1">
        <v>0.44</v>
      </c>
      <c r="J22" s="1">
        <v>0.44</v>
      </c>
      <c r="K22" s="8" t="s">
        <v>10</v>
      </c>
      <c r="L22" s="8" t="s">
        <v>10</v>
      </c>
      <c r="M22" s="13" t="s">
        <v>9</v>
      </c>
    </row>
    <row r="23" spans="1:12" ht="15.75">
      <c r="A23" s="15">
        <v>16</v>
      </c>
      <c r="B23" s="5">
        <v>14</v>
      </c>
      <c r="C23" s="2" t="s">
        <v>14</v>
      </c>
      <c r="D23" s="1">
        <v>1.302</v>
      </c>
      <c r="E23" s="1">
        <v>1.302</v>
      </c>
      <c r="F23" s="1">
        <v>1.302</v>
      </c>
      <c r="G23" s="1">
        <v>1.302</v>
      </c>
      <c r="H23" s="1">
        <v>1.302</v>
      </c>
      <c r="I23" s="1">
        <v>1.302</v>
      </c>
      <c r="J23" s="1">
        <v>1.302</v>
      </c>
      <c r="K23" s="8" t="s">
        <v>10</v>
      </c>
      <c r="L23" s="8" t="s">
        <v>10</v>
      </c>
    </row>
    <row r="24" spans="1:12" ht="15.75">
      <c r="A24" s="15">
        <v>17</v>
      </c>
      <c r="B24" s="5">
        <v>15</v>
      </c>
      <c r="C24" s="2" t="s">
        <v>15</v>
      </c>
      <c r="D24" s="4">
        <v>4.7</v>
      </c>
      <c r="E24" s="31">
        <v>6.515</v>
      </c>
      <c r="F24" s="31">
        <f>F20*F9*12*F23/1000000</f>
        <v>6.621071068080002</v>
      </c>
      <c r="G24" s="31">
        <f>G20*G9*12*G23/1000000</f>
        <v>8.14332448200096</v>
      </c>
      <c r="H24" s="31">
        <f>H20*H9*12*H23/1000000</f>
        <v>9.863017164</v>
      </c>
      <c r="I24" s="31">
        <f>I20*I9*12*I23/1000000</f>
        <v>11.127506544000003</v>
      </c>
      <c r="J24" s="31">
        <f>J20*J9*12*J23/1000000</f>
        <v>12.236169960000003</v>
      </c>
      <c r="K24" s="31">
        <f>SUM(F24:H24)</f>
        <v>24.62741271408096</v>
      </c>
      <c r="L24" s="31">
        <f>SUM(F24:J24)</f>
        <v>47.991089218080965</v>
      </c>
    </row>
    <row r="25" spans="1:13" ht="32.25" customHeight="1">
      <c r="A25" s="15">
        <v>18</v>
      </c>
      <c r="B25" s="5">
        <v>16</v>
      </c>
      <c r="C25" s="2" t="s">
        <v>16</v>
      </c>
      <c r="D25" s="1" t="s">
        <v>10</v>
      </c>
      <c r="E25" s="4" t="s">
        <v>49</v>
      </c>
      <c r="F25" s="31">
        <f>F24-$E24</f>
        <v>0.1060710680800021</v>
      </c>
      <c r="G25" s="31">
        <f>G24-$E24</f>
        <v>1.6283244820009601</v>
      </c>
      <c r="H25" s="31">
        <f>H24-$E24</f>
        <v>3.3480171640000007</v>
      </c>
      <c r="I25" s="31">
        <f>I24-$E24</f>
        <v>4.612506544000003</v>
      </c>
      <c r="J25" s="31">
        <f>J24-$E24</f>
        <v>5.721169960000004</v>
      </c>
      <c r="K25" s="31">
        <f aca="true" t="shared" si="2" ref="K25:K33">SUM(F25:H25)</f>
        <v>5.082412714080963</v>
      </c>
      <c r="L25" s="31">
        <f>SUM(F25:J25)</f>
        <v>15.41608921808097</v>
      </c>
      <c r="M25" s="4"/>
    </row>
    <row r="26" spans="1:12" ht="15.75">
      <c r="A26" s="15">
        <v>19</v>
      </c>
      <c r="B26" s="5">
        <v>17</v>
      </c>
      <c r="C26" s="2" t="s">
        <v>17</v>
      </c>
      <c r="D26" s="25"/>
      <c r="E26" s="26"/>
      <c r="F26" s="26"/>
      <c r="G26" s="26"/>
      <c r="H26" s="26"/>
      <c r="I26" s="26"/>
      <c r="J26" s="26"/>
      <c r="K26" s="27"/>
      <c r="L26" s="28"/>
    </row>
    <row r="27" spans="1:12" ht="47.25">
      <c r="A27" s="15">
        <v>20</v>
      </c>
      <c r="B27" s="5">
        <v>18</v>
      </c>
      <c r="C27" s="14" t="s">
        <v>51</v>
      </c>
      <c r="D27" s="1" t="s">
        <v>10</v>
      </c>
      <c r="E27" s="31">
        <v>1.787</v>
      </c>
      <c r="F27" s="31">
        <f>F25-F32</f>
        <v>0.1056043553804501</v>
      </c>
      <c r="G27" s="31">
        <f>G25-G32</f>
        <v>1.621159854280156</v>
      </c>
      <c r="H27" s="31">
        <f>H25-H32</f>
        <v>3.3332858884784007</v>
      </c>
      <c r="I27" s="31">
        <f>I25-I32</f>
        <v>4.592211515206403</v>
      </c>
      <c r="J27" s="31">
        <f>J25-J32</f>
        <v>5.695996812176004</v>
      </c>
      <c r="K27" s="31">
        <f t="shared" si="2"/>
        <v>5.060050098139007</v>
      </c>
      <c r="L27" s="31">
        <f>SUM(F27:J27)</f>
        <v>15.348258425521413</v>
      </c>
    </row>
    <row r="28" spans="1:12" ht="36.75" customHeight="1">
      <c r="A28" s="21">
        <v>21</v>
      </c>
      <c r="B28" s="5">
        <v>19</v>
      </c>
      <c r="C28" s="7" t="s">
        <v>36</v>
      </c>
      <c r="D28" s="1" t="s">
        <v>10</v>
      </c>
      <c r="E28" s="31">
        <f>E29+E30+E31</f>
        <v>0.44</v>
      </c>
      <c r="F28" s="31">
        <f>SUM(F29:F31)</f>
        <v>0.106</v>
      </c>
      <c r="G28" s="31">
        <f>SUM(G29:G31)</f>
        <v>1.5938005102387196</v>
      </c>
      <c r="H28" s="31">
        <f>SUM(H29:H31)</f>
        <v>1.9303764479999994</v>
      </c>
      <c r="I28" s="31">
        <f>SUM(I29:I31)</f>
        <v>2.1778606079999996</v>
      </c>
      <c r="J28" s="31">
        <f>SUM(J29:J31)</f>
        <v>2.3948467199999994</v>
      </c>
      <c r="K28" s="31">
        <f t="shared" si="2"/>
        <v>3.630176958238719</v>
      </c>
      <c r="L28" s="31">
        <f aca="true" t="shared" si="3" ref="L28:L34">SUM(F28:J28)</f>
        <v>8.202884286238717</v>
      </c>
    </row>
    <row r="29" spans="1:12" ht="15.75">
      <c r="A29" s="15">
        <v>22</v>
      </c>
      <c r="B29" s="5">
        <v>20</v>
      </c>
      <c r="C29" s="7" t="s">
        <v>18</v>
      </c>
      <c r="D29" s="1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f t="shared" si="2"/>
        <v>0</v>
      </c>
      <c r="L29" s="4">
        <f t="shared" si="3"/>
        <v>0</v>
      </c>
    </row>
    <row r="30" spans="1:12" ht="33.75" customHeight="1">
      <c r="A30" s="15">
        <v>23</v>
      </c>
      <c r="B30" s="5">
        <v>21</v>
      </c>
      <c r="C30" s="7" t="s">
        <v>40</v>
      </c>
      <c r="D30" s="1" t="s">
        <v>10</v>
      </c>
      <c r="E30" s="31">
        <v>0.44</v>
      </c>
      <c r="F30" s="31">
        <v>0.106</v>
      </c>
      <c r="G30" s="31">
        <f>($E9-G9)*G20*12*1.302/1000000</f>
        <v>1.5938005102387196</v>
      </c>
      <c r="H30" s="31">
        <f>($E9-H9)*H20*12*1.302/1000000</f>
        <v>1.9303764479999994</v>
      </c>
      <c r="I30" s="31">
        <f>($E9-I9)*I20*12*1.302/1000000</f>
        <v>2.1778606079999996</v>
      </c>
      <c r="J30" s="31">
        <f>($E9-J9)*J20*12*1.302/1000000</f>
        <v>2.3948467199999994</v>
      </c>
      <c r="K30" s="31">
        <f t="shared" si="2"/>
        <v>3.630176958238719</v>
      </c>
      <c r="L30" s="31">
        <f t="shared" si="3"/>
        <v>8.202884286238717</v>
      </c>
    </row>
    <row r="31" spans="1:12" ht="31.5">
      <c r="A31" s="15">
        <v>24</v>
      </c>
      <c r="B31" s="5">
        <v>22</v>
      </c>
      <c r="C31" s="7" t="s">
        <v>19</v>
      </c>
      <c r="D31" s="1" t="s">
        <v>10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f t="shared" si="2"/>
        <v>0</v>
      </c>
      <c r="L31" s="4">
        <f t="shared" si="3"/>
        <v>0</v>
      </c>
    </row>
    <row r="32" spans="1:12" ht="30" customHeight="1">
      <c r="A32" s="15">
        <v>25</v>
      </c>
      <c r="B32" s="5">
        <v>23</v>
      </c>
      <c r="C32" s="2" t="s">
        <v>20</v>
      </c>
      <c r="D32" s="1" t="s">
        <v>10</v>
      </c>
      <c r="E32" s="31">
        <v>0.028</v>
      </c>
      <c r="F32" s="31">
        <f>F25*F22/100</f>
        <v>0.00046671269955200924</v>
      </c>
      <c r="G32" s="31">
        <f>G25*G22/100</f>
        <v>0.007164627720804224</v>
      </c>
      <c r="H32" s="31">
        <f>H25*H22/100</f>
        <v>0.014731275521600003</v>
      </c>
      <c r="I32" s="31">
        <f>I25*I22/100</f>
        <v>0.020295028793600012</v>
      </c>
      <c r="J32" s="31">
        <f>J25*J22/100</f>
        <v>0.025173147824000014</v>
      </c>
      <c r="K32" s="31">
        <f t="shared" si="2"/>
        <v>0.022362615941956238</v>
      </c>
      <c r="L32" s="31">
        <f t="shared" si="3"/>
        <v>0.06783079255955626</v>
      </c>
    </row>
    <row r="33" spans="1:12" ht="47.25">
      <c r="A33" s="15">
        <v>26</v>
      </c>
      <c r="B33" s="5">
        <v>24</v>
      </c>
      <c r="C33" s="2" t="s">
        <v>21</v>
      </c>
      <c r="D33" s="1" t="s">
        <v>10</v>
      </c>
      <c r="E33" s="4" t="s">
        <v>10</v>
      </c>
      <c r="F33" s="29">
        <f>F25-F27-F32</f>
        <v>-1.5720931501039814E-18</v>
      </c>
      <c r="G33" s="29">
        <f>G25-G27-G32</f>
        <v>-5.117434254131581E-17</v>
      </c>
      <c r="H33" s="29">
        <f>H25-H27-H32</f>
        <v>2.6020852139652106E-17</v>
      </c>
      <c r="I33" s="29">
        <f>I25-I27-I32</f>
        <v>3.3306690738754696E-16</v>
      </c>
      <c r="J33" s="29">
        <f>J25-J27-J32</f>
        <v>-1.942890293094024E-16</v>
      </c>
      <c r="K33" s="29">
        <f t="shared" si="2"/>
        <v>-2.6725583551767684E-17</v>
      </c>
      <c r="L33" s="29">
        <f t="shared" si="3"/>
        <v>1.1205229452637688E-16</v>
      </c>
    </row>
    <row r="34" spans="1:12" ht="31.5">
      <c r="A34" s="21">
        <v>27</v>
      </c>
      <c r="B34" s="5">
        <v>25</v>
      </c>
      <c r="C34" s="2" t="s">
        <v>41</v>
      </c>
      <c r="D34" s="1" t="s">
        <v>10</v>
      </c>
      <c r="E34" s="4" t="s">
        <v>10</v>
      </c>
      <c r="F34" s="31">
        <f aca="true" t="shared" si="4" ref="F34:K34">SUM(F27,F32,F33)</f>
        <v>0.1060710680800021</v>
      </c>
      <c r="G34" s="31">
        <f t="shared" si="4"/>
        <v>1.6283244820009601</v>
      </c>
      <c r="H34" s="31">
        <f t="shared" si="4"/>
        <v>3.3480171640000007</v>
      </c>
      <c r="I34" s="31">
        <f t="shared" si="4"/>
        <v>4.612506544000003</v>
      </c>
      <c r="J34" s="31">
        <f t="shared" si="4"/>
        <v>5.721169960000004</v>
      </c>
      <c r="K34" s="31">
        <f t="shared" si="4"/>
        <v>5.082412714080963</v>
      </c>
      <c r="L34" s="31">
        <f t="shared" si="3"/>
        <v>15.41608921808097</v>
      </c>
    </row>
    <row r="35" spans="1:12" ht="48" customHeight="1">
      <c r="A35" s="15">
        <v>28</v>
      </c>
      <c r="B35" s="5">
        <v>26</v>
      </c>
      <c r="C35" s="3" t="s">
        <v>42</v>
      </c>
      <c r="D35" s="1" t="s">
        <v>10</v>
      </c>
      <c r="E35" s="1" t="s">
        <v>10</v>
      </c>
      <c r="F35" s="4">
        <f>F28/F34*100</f>
        <v>99.93299956219116</v>
      </c>
      <c r="G35" s="4">
        <f aca="true" t="shared" si="5" ref="G35:L35">G28/G34*100</f>
        <v>97.87978550074885</v>
      </c>
      <c r="H35" s="4">
        <f t="shared" si="5"/>
        <v>57.65730441159707</v>
      </c>
      <c r="I35" s="4">
        <f t="shared" si="5"/>
        <v>47.216423157881124</v>
      </c>
      <c r="J35" s="4">
        <f t="shared" si="5"/>
        <v>41.85938779556896</v>
      </c>
      <c r="K35" s="4">
        <f t="shared" si="5"/>
        <v>71.42625289326101</v>
      </c>
      <c r="L35" s="29">
        <f t="shared" si="5"/>
        <v>53.20989110920462</v>
      </c>
    </row>
    <row r="36" spans="2:12" ht="15" customHeight="1" hidden="1">
      <c r="B36" s="5">
        <v>29</v>
      </c>
      <c r="C36" s="3" t="s">
        <v>22</v>
      </c>
      <c r="D36" s="8"/>
      <c r="E36" s="8"/>
      <c r="F36" s="8"/>
      <c r="G36" s="8"/>
      <c r="H36" s="8"/>
      <c r="I36" s="8"/>
      <c r="J36" s="8"/>
      <c r="K36" s="8"/>
      <c r="L36" s="8"/>
    </row>
    <row r="37" spans="3:12" ht="15">
      <c r="C37" s="17" t="s">
        <v>37</v>
      </c>
      <c r="E37" s="22"/>
      <c r="F37" s="22"/>
      <c r="G37" s="22"/>
      <c r="H37" s="22"/>
      <c r="I37" s="22"/>
      <c r="J37" s="22"/>
      <c r="K37" s="22"/>
      <c r="L37" s="22"/>
    </row>
    <row r="38" ht="15">
      <c r="I38" s="22"/>
    </row>
    <row r="39" spans="5:12" ht="15">
      <c r="E39" s="23"/>
      <c r="F39" s="23"/>
      <c r="G39" s="23"/>
      <c r="H39" s="23"/>
      <c r="I39" s="23"/>
      <c r="J39" s="23"/>
      <c r="K39" s="23"/>
      <c r="L39" s="23"/>
    </row>
    <row r="42" ht="15">
      <c r="E42" s="23"/>
    </row>
  </sheetData>
  <sheetProtection/>
  <mergeCells count="7">
    <mergeCell ref="B5:C5"/>
    <mergeCell ref="D5:L5"/>
    <mergeCell ref="H1:L1"/>
    <mergeCell ref="B2:L2"/>
    <mergeCell ref="B3:L3"/>
    <mergeCell ref="B4:C4"/>
    <mergeCell ref="D4:L4"/>
  </mergeCells>
  <printOptions/>
  <pageMargins left="0.2362204724409449" right="0.2362204724409449" top="0.5511811023622047" bottom="0" header="0.31496062992125984" footer="0"/>
  <pageSetup fitToHeight="0" fitToWidth="1" horizontalDpi="600" verticalDpi="600" orientation="landscape" paperSize="9" scale="77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Юдина Инга Александровна</dc:creator>
  <cp:keywords/>
  <dc:description/>
  <cp:lastModifiedBy>User</cp:lastModifiedBy>
  <cp:lastPrinted>2014-05-07T05:18:06Z</cp:lastPrinted>
  <dcterms:created xsi:type="dcterms:W3CDTF">2014-04-12T03:39:43Z</dcterms:created>
  <dcterms:modified xsi:type="dcterms:W3CDTF">2014-05-26T12:02:30Z</dcterms:modified>
  <cp:category/>
  <cp:version/>
  <cp:contentType/>
  <cp:contentStatus/>
</cp:coreProperties>
</file>