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2\МАТЕРИАЛЫ К ПРОЕКТУ БЮДЖЕТА\"/>
    </mc:Choice>
  </mc:AlternateContent>
  <xr:revisionPtr revIDLastSave="0" documentId="8_{AC4AFB43-AEBC-4391-8EFD-900CFB167EBE}" xr6:coauthVersionLast="45" xr6:coauthVersionMax="45" xr10:uidLastSave="{00000000-0000-0000-0000-000000000000}"/>
  <bookViews>
    <workbookView xWindow="-120" yWindow="-120" windowWidth="29040" windowHeight="15840" tabRatio="644"/>
  </bookViews>
  <sheets>
    <sheet name="Регион ФФПП 2025" sheetId="115" r:id="rId1"/>
    <sheet name="ИНП2025" sheetId="61" r:id="rId2"/>
    <sheet name="ИБР2025" sheetId="94" r:id="rId3"/>
    <sheet name="Регион сбалансир 2025" sheetId="117" r:id="rId4"/>
  </sheets>
  <definedNames>
    <definedName name="_xlnm.Print_Titles" localSheetId="2">ИБР2025!$A:$B</definedName>
    <definedName name="_xlnm.Print_Titles" localSheetId="1">ИНП2025!$A:$B,ИНП2025!$3:$8</definedName>
    <definedName name="_xlnm.Print_Titles" localSheetId="3">'Регион сбалансир 2025'!$A:$B</definedName>
    <definedName name="_xlnm.Print_Titles" localSheetId="0">'Регион ФФПП 2025'!$A:$B</definedName>
    <definedName name="_xlnm.Print_Area" localSheetId="2">ИБР2025!$A$1:$AR$20</definedName>
    <definedName name="_xlnm.Print_Area" localSheetId="1">ИНП2025!$A$1:$U$20</definedName>
    <definedName name="_xlnm.Print_Area" localSheetId="3">'Регион сбалансир 2025'!$A$1:$L$24</definedName>
    <definedName name="_xlnm.Print_Area" localSheetId="0">'Регион ФФПП 2025'!$A$1:$O$24</definedName>
  </definedNames>
  <calcPr calcId="181029" fullCalcOnLoad="1"/>
  <customWorkbookViews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Стручков - Личное представление" guid="{B6C831A1-7ADD-11D2-B33A-000001320023}" mergeInterval="0" personalView="1" maximized="1" windowWidth="796" windowHeight="414" tabRatio="943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2" i="115" l="1"/>
  <c r="S9" i="61"/>
  <c r="G9" i="61"/>
  <c r="R9" i="94"/>
  <c r="E9" i="94"/>
  <c r="AP9" i="94" s="1"/>
  <c r="N9" i="94"/>
  <c r="E13" i="117"/>
  <c r="C12" i="94"/>
  <c r="E12" i="94"/>
  <c r="N12" i="94"/>
  <c r="X12" i="94"/>
  <c r="Z12" i="94"/>
  <c r="G12" i="94"/>
  <c r="I12" i="94"/>
  <c r="L12" i="94"/>
  <c r="AI12" i="94"/>
  <c r="AL12" i="94"/>
  <c r="AO12" i="94"/>
  <c r="C13" i="94"/>
  <c r="N13" i="94"/>
  <c r="P13" i="94"/>
  <c r="V13" i="94"/>
  <c r="AB13" i="94"/>
  <c r="AD13" i="94"/>
  <c r="G13" i="94"/>
  <c r="I13" i="94" s="1"/>
  <c r="L13" i="94"/>
  <c r="AI13" i="94"/>
  <c r="AL13" i="94"/>
  <c r="AO13" i="94"/>
  <c r="C14" i="94"/>
  <c r="N14" i="94"/>
  <c r="E14" i="94"/>
  <c r="T14" i="94"/>
  <c r="X14" i="94"/>
  <c r="AB14" i="94"/>
  <c r="G14" i="94"/>
  <c r="I14" i="94"/>
  <c r="L14" i="94"/>
  <c r="AI14" i="94"/>
  <c r="AL14" i="94"/>
  <c r="AO14" i="94"/>
  <c r="C15" i="94"/>
  <c r="P15" i="94"/>
  <c r="V15" i="94"/>
  <c r="AB15" i="94"/>
  <c r="G15" i="94"/>
  <c r="I15" i="94"/>
  <c r="AP15" i="94" s="1"/>
  <c r="L15" i="94"/>
  <c r="AI15" i="94"/>
  <c r="AL15" i="94"/>
  <c r="AO15" i="94"/>
  <c r="C16" i="94"/>
  <c r="E16" i="94"/>
  <c r="P16" i="94"/>
  <c r="R16" i="94"/>
  <c r="X16" i="94"/>
  <c r="G16" i="94"/>
  <c r="I16" i="94"/>
  <c r="L16" i="94"/>
  <c r="AI16" i="94"/>
  <c r="AL16" i="94"/>
  <c r="AO16" i="94"/>
  <c r="C17" i="94"/>
  <c r="R17" i="94"/>
  <c r="X17" i="94"/>
  <c r="G17" i="94"/>
  <c r="I17" i="94"/>
  <c r="L17" i="94"/>
  <c r="AI17" i="94"/>
  <c r="AL17" i="94"/>
  <c r="AO17" i="94"/>
  <c r="C18" i="94"/>
  <c r="N18" i="94"/>
  <c r="P18" i="94"/>
  <c r="R18" i="94"/>
  <c r="T18" i="94"/>
  <c r="Z18" i="94"/>
  <c r="AB18" i="94"/>
  <c r="G18" i="94"/>
  <c r="I18" i="94" s="1"/>
  <c r="L18" i="94"/>
  <c r="AI18" i="94"/>
  <c r="AL18" i="94"/>
  <c r="AO18" i="94"/>
  <c r="C19" i="94"/>
  <c r="E19" i="94"/>
  <c r="N19" i="94"/>
  <c r="R19" i="94"/>
  <c r="T19" i="94"/>
  <c r="V19" i="94"/>
  <c r="Z19" i="94"/>
  <c r="AB19" i="94"/>
  <c r="AD19" i="94"/>
  <c r="G19" i="94"/>
  <c r="I19" i="94"/>
  <c r="L19" i="94"/>
  <c r="AI19" i="94"/>
  <c r="AL19" i="94"/>
  <c r="AO19" i="94"/>
  <c r="G12" i="61"/>
  <c r="K12" i="61"/>
  <c r="T12" i="61" s="1"/>
  <c r="F16" i="115" s="1"/>
  <c r="O12" i="61"/>
  <c r="S12" i="61"/>
  <c r="G13" i="61"/>
  <c r="K13" i="61"/>
  <c r="T13" i="61" s="1"/>
  <c r="F17" i="115" s="1"/>
  <c r="O13" i="61"/>
  <c r="S13" i="61"/>
  <c r="G14" i="61"/>
  <c r="K14" i="61"/>
  <c r="O14" i="61"/>
  <c r="S14" i="61"/>
  <c r="G15" i="61"/>
  <c r="K15" i="61"/>
  <c r="O15" i="61"/>
  <c r="S15" i="61"/>
  <c r="G16" i="61"/>
  <c r="K16" i="61"/>
  <c r="O16" i="61"/>
  <c r="S16" i="61"/>
  <c r="G17" i="61"/>
  <c r="K17" i="61"/>
  <c r="O17" i="61"/>
  <c r="S17" i="61"/>
  <c r="G18" i="61"/>
  <c r="T18" i="61" s="1"/>
  <c r="F22" i="115" s="1"/>
  <c r="K18" i="61"/>
  <c r="O18" i="61"/>
  <c r="S18" i="61"/>
  <c r="G19" i="61"/>
  <c r="H23" i="115"/>
  <c r="K19" i="61"/>
  <c r="O19" i="61"/>
  <c r="T19" i="61" s="1"/>
  <c r="F23" i="115" s="1"/>
  <c r="S19" i="61"/>
  <c r="C20" i="61"/>
  <c r="G9" i="94"/>
  <c r="I9" i="94"/>
  <c r="G10" i="94"/>
  <c r="I10" i="94" s="1"/>
  <c r="G11" i="94"/>
  <c r="I11" i="94" s="1"/>
  <c r="S11" i="61"/>
  <c r="S10" i="61"/>
  <c r="O11" i="61"/>
  <c r="O10" i="61"/>
  <c r="O20" i="61" s="1"/>
  <c r="O9" i="61"/>
  <c r="G10" i="61"/>
  <c r="G11" i="61"/>
  <c r="K9" i="61"/>
  <c r="K10" i="61"/>
  <c r="K20" i="61" s="1"/>
  <c r="K11" i="61"/>
  <c r="Z10" i="94"/>
  <c r="N10" i="94"/>
  <c r="R10" i="94"/>
  <c r="L10" i="94"/>
  <c r="AI10" i="94"/>
  <c r="AL10" i="94"/>
  <c r="AL20" i="94" s="1"/>
  <c r="AO10" i="94"/>
  <c r="X9" i="94"/>
  <c r="AD9" i="94"/>
  <c r="L9" i="94"/>
  <c r="AI9" i="94"/>
  <c r="AL9" i="94"/>
  <c r="AO9" i="94"/>
  <c r="Z11" i="94"/>
  <c r="E11" i="94"/>
  <c r="R11" i="94"/>
  <c r="L11" i="94"/>
  <c r="AI11" i="94"/>
  <c r="AL11" i="94"/>
  <c r="AO11" i="94"/>
  <c r="C16" i="115"/>
  <c r="C17" i="115"/>
  <c r="C24" i="115" s="1"/>
  <c r="C18" i="115"/>
  <c r="C19" i="115"/>
  <c r="C20" i="115"/>
  <c r="C21" i="115"/>
  <c r="C22" i="115"/>
  <c r="C23" i="115"/>
  <c r="Q20" i="61"/>
  <c r="P20" i="61"/>
  <c r="AJ20" i="94"/>
  <c r="AG20" i="94"/>
  <c r="AJ51" i="94"/>
  <c r="AC51" i="94"/>
  <c r="AG51" i="94"/>
  <c r="J20" i="94"/>
  <c r="J14" i="117"/>
  <c r="J15" i="117"/>
  <c r="J16" i="117"/>
  <c r="J17" i="117"/>
  <c r="K17" i="117"/>
  <c r="J18" i="117"/>
  <c r="J19" i="117"/>
  <c r="J20" i="117"/>
  <c r="K20" i="117" s="1"/>
  <c r="J21" i="117"/>
  <c r="J22" i="117"/>
  <c r="J23" i="117"/>
  <c r="J13" i="117"/>
  <c r="E14" i="117"/>
  <c r="K14" i="117" s="1"/>
  <c r="E15" i="117"/>
  <c r="E16" i="117"/>
  <c r="K16" i="117" s="1"/>
  <c r="E24" i="117"/>
  <c r="E17" i="117"/>
  <c r="E18" i="117"/>
  <c r="K18" i="117" s="1"/>
  <c r="E19" i="117"/>
  <c r="K19" i="117" s="1"/>
  <c r="E20" i="117"/>
  <c r="E21" i="117"/>
  <c r="K21" i="117" s="1"/>
  <c r="E22" i="117"/>
  <c r="K22" i="117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X34" i="94"/>
  <c r="V34" i="94"/>
  <c r="Z33" i="94"/>
  <c r="Z51" i="94"/>
  <c r="X33" i="94"/>
  <c r="V33" i="94"/>
  <c r="Z32" i="94"/>
  <c r="X32" i="94"/>
  <c r="X51" i="94" s="1"/>
  <c r="V32" i="94"/>
  <c r="AE20" i="94"/>
  <c r="AF20" i="94"/>
  <c r="F20" i="94"/>
  <c r="L20" i="61"/>
  <c r="H20" i="61"/>
  <c r="D20" i="61"/>
  <c r="X10" i="94"/>
  <c r="E10" i="94"/>
  <c r="T10" i="94"/>
  <c r="V10" i="94"/>
  <c r="AD18" i="94"/>
  <c r="V18" i="94"/>
  <c r="AD16" i="94"/>
  <c r="AD14" i="94"/>
  <c r="V12" i="94"/>
  <c r="P11" i="94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L20" i="94"/>
  <c r="E15" i="94"/>
  <c r="R15" i="94"/>
  <c r="X15" i="94"/>
  <c r="AD15" i="94"/>
  <c r="N15" i="94"/>
  <c r="T15" i="94"/>
  <c r="Z15" i="94"/>
  <c r="G20" i="94"/>
  <c r="K15" i="117"/>
  <c r="K23" i="117"/>
  <c r="T17" i="94"/>
  <c r="AB16" i="94"/>
  <c r="Z13" i="94"/>
  <c r="T13" i="94"/>
  <c r="T12" i="94"/>
  <c r="S20" i="61"/>
  <c r="T10" i="61"/>
  <c r="AQ9" i="94" l="1"/>
  <c r="F14" i="115"/>
  <c r="H16" i="115"/>
  <c r="H22" i="115"/>
  <c r="AQ15" i="94"/>
  <c r="J24" i="117"/>
  <c r="K13" i="117"/>
  <c r="AP10" i="94"/>
  <c r="T15" i="61"/>
  <c r="T14" i="61"/>
  <c r="AP11" i="94"/>
  <c r="I20" i="94"/>
  <c r="T17" i="61"/>
  <c r="N17" i="94"/>
  <c r="V17" i="94"/>
  <c r="Z17" i="94"/>
  <c r="E17" i="94"/>
  <c r="AP17" i="94" s="1"/>
  <c r="AB17" i="94"/>
  <c r="P17" i="94"/>
  <c r="AD17" i="94"/>
  <c r="AO20" i="94"/>
  <c r="G20" i="61"/>
  <c r="H17" i="115"/>
  <c r="E20" i="94"/>
  <c r="AI20" i="94"/>
  <c r="P14" i="94"/>
  <c r="Z14" i="94"/>
  <c r="Z20" i="94" s="1"/>
  <c r="V14" i="94"/>
  <c r="E13" i="94"/>
  <c r="X13" i="94"/>
  <c r="X20" i="94" s="1"/>
  <c r="P12" i="94"/>
  <c r="P20" i="94" s="1"/>
  <c r="C20" i="94"/>
  <c r="AB12" i="94"/>
  <c r="AB20" i="94"/>
  <c r="AD12" i="94"/>
  <c r="AD20" i="94" s="1"/>
  <c r="V51" i="94"/>
  <c r="T11" i="61"/>
  <c r="T16" i="61"/>
  <c r="P19" i="94"/>
  <c r="AP19" i="94" s="1"/>
  <c r="X19" i="94"/>
  <c r="E18" i="94"/>
  <c r="X18" i="94"/>
  <c r="N16" i="94"/>
  <c r="AP16" i="94" s="1"/>
  <c r="Z16" i="94"/>
  <c r="V16" i="94"/>
  <c r="T16" i="94"/>
  <c r="T20" i="94" s="1"/>
  <c r="R14" i="94"/>
  <c r="R13" i="94"/>
  <c r="R12" i="94"/>
  <c r="T9" i="61"/>
  <c r="AQ16" i="94" l="1"/>
  <c r="AQ19" i="94"/>
  <c r="N20" i="94"/>
  <c r="AQ17" i="94"/>
  <c r="F21" i="115"/>
  <c r="F19" i="115"/>
  <c r="U15" i="61"/>
  <c r="D19" i="115" s="1"/>
  <c r="H14" i="115"/>
  <c r="T20" i="61"/>
  <c r="F13" i="115"/>
  <c r="F20" i="115"/>
  <c r="AP14" i="94"/>
  <c r="AP12" i="94"/>
  <c r="K24" i="117"/>
  <c r="R20" i="94"/>
  <c r="AP18" i="94"/>
  <c r="F15" i="115"/>
  <c r="AP13" i="94"/>
  <c r="AQ11" i="94"/>
  <c r="AQ10" i="94"/>
  <c r="AQ20" i="94"/>
  <c r="V20" i="94"/>
  <c r="F18" i="115"/>
  <c r="AQ18" i="94" l="1"/>
  <c r="AP20" i="94"/>
  <c r="AQ12" i="94"/>
  <c r="H13" i="115"/>
  <c r="H24" i="115" s="1"/>
  <c r="F24" i="115"/>
  <c r="J2" i="115" s="1"/>
  <c r="H21" i="115"/>
  <c r="H18" i="115"/>
  <c r="AQ13" i="94"/>
  <c r="AR14" i="94"/>
  <c r="E18" i="115" s="1"/>
  <c r="G18" i="115" s="1"/>
  <c r="AQ14" i="94"/>
  <c r="U20" i="61"/>
  <c r="D24" i="115" s="1"/>
  <c r="U19" i="61"/>
  <c r="D23" i="115" s="1"/>
  <c r="U18" i="61"/>
  <c r="D22" i="115" s="1"/>
  <c r="U10" i="61"/>
  <c r="D14" i="115" s="1"/>
  <c r="U13" i="61"/>
  <c r="D17" i="115" s="1"/>
  <c r="U12" i="61"/>
  <c r="D16" i="115" s="1"/>
  <c r="U14" i="61"/>
  <c r="D18" i="115" s="1"/>
  <c r="I18" i="115" s="1"/>
  <c r="H15" i="115"/>
  <c r="L21" i="117"/>
  <c r="L18" i="117"/>
  <c r="L14" i="117"/>
  <c r="L17" i="117"/>
  <c r="L23" i="117"/>
  <c r="L22" i="117"/>
  <c r="L16" i="117"/>
  <c r="L19" i="117"/>
  <c r="L20" i="117"/>
  <c r="L15" i="117"/>
  <c r="U16" i="61"/>
  <c r="D20" i="115" s="1"/>
  <c r="U9" i="61"/>
  <c r="D13" i="115" s="1"/>
  <c r="H19" i="115"/>
  <c r="U11" i="61"/>
  <c r="D15" i="115" s="1"/>
  <c r="L13" i="117"/>
  <c r="L24" i="117" s="1"/>
  <c r="H20" i="115"/>
  <c r="U17" i="61"/>
  <c r="D21" i="115" s="1"/>
  <c r="I15" i="115" l="1"/>
  <c r="J18" i="115"/>
  <c r="I22" i="115"/>
  <c r="AR20" i="94"/>
  <c r="E24" i="115" s="1"/>
  <c r="AR15" i="94"/>
  <c r="E19" i="115" s="1"/>
  <c r="AR9" i="94"/>
  <c r="E13" i="115" s="1"/>
  <c r="G13" i="115" s="1"/>
  <c r="AR11" i="94"/>
  <c r="E15" i="115" s="1"/>
  <c r="G15" i="115" s="1"/>
  <c r="AR16" i="94"/>
  <c r="E20" i="115" s="1"/>
  <c r="G20" i="115" s="1"/>
  <c r="AR17" i="94"/>
  <c r="E21" i="115" s="1"/>
  <c r="G21" i="115" s="1"/>
  <c r="AR10" i="94"/>
  <c r="E14" i="115" s="1"/>
  <c r="G14" i="115" s="1"/>
  <c r="AR19" i="94"/>
  <c r="E23" i="115" s="1"/>
  <c r="G23" i="115" s="1"/>
  <c r="I16" i="115"/>
  <c r="AR13" i="94"/>
  <c r="E17" i="115" s="1"/>
  <c r="G17" i="115" s="1"/>
  <c r="I13" i="115"/>
  <c r="I17" i="115"/>
  <c r="AR12" i="94"/>
  <c r="E16" i="115" s="1"/>
  <c r="G16" i="115" s="1"/>
  <c r="AR18" i="94"/>
  <c r="E22" i="115" s="1"/>
  <c r="G22" i="115" s="1"/>
  <c r="I21" i="115"/>
  <c r="I20" i="115"/>
  <c r="J20" i="115" l="1"/>
  <c r="J17" i="115"/>
  <c r="J16" i="115"/>
  <c r="J15" i="115"/>
  <c r="J21" i="115"/>
  <c r="J13" i="115"/>
  <c r="I24" i="115"/>
  <c r="J22" i="115"/>
  <c r="G24" i="115"/>
  <c r="I14" i="115"/>
  <c r="I23" i="115"/>
  <c r="I19" i="115"/>
  <c r="G19" i="115"/>
  <c r="J23" i="115" l="1"/>
  <c r="J19" i="115"/>
  <c r="J14" i="115"/>
  <c r="K23" i="115" l="1"/>
  <c r="K14" i="115"/>
  <c r="J24" i="115"/>
  <c r="K19" i="115"/>
  <c r="K18" i="115" l="1"/>
  <c r="K21" i="115"/>
  <c r="K22" i="115"/>
  <c r="K13" i="115"/>
  <c r="K16" i="115"/>
  <c r="K15" i="115"/>
  <c r="K20" i="115"/>
  <c r="K17" i="115"/>
  <c r="K24" i="115" l="1"/>
  <c r="L19" i="115" l="1"/>
  <c r="L14" i="115"/>
  <c r="L23" i="115"/>
  <c r="L21" i="115"/>
  <c r="L17" i="115"/>
  <c r="L15" i="115"/>
  <c r="L18" i="115"/>
  <c r="L22" i="115"/>
  <c r="L13" i="115"/>
  <c r="L16" i="115"/>
  <c r="L20" i="115"/>
  <c r="N22" i="115" l="1"/>
  <c r="O22" i="115" s="1"/>
  <c r="M22" i="115"/>
  <c r="N21" i="115"/>
  <c r="O21" i="115" s="1"/>
  <c r="M21" i="115"/>
  <c r="N20" i="115"/>
  <c r="O20" i="115" s="1"/>
  <c r="M20" i="115"/>
  <c r="M18" i="115"/>
  <c r="N18" i="115"/>
  <c r="O18" i="115" s="1"/>
  <c r="N23" i="115"/>
  <c r="O23" i="115" s="1"/>
  <c r="M23" i="115"/>
  <c r="N16" i="115"/>
  <c r="O16" i="115" s="1"/>
  <c r="M16" i="115"/>
  <c r="N15" i="115"/>
  <c r="O15" i="115" s="1"/>
  <c r="M15" i="115"/>
  <c r="N14" i="115"/>
  <c r="O14" i="115" s="1"/>
  <c r="M14" i="115"/>
  <c r="L24" i="115"/>
  <c r="N13" i="115"/>
  <c r="M13" i="115"/>
  <c r="M17" i="115"/>
  <c r="N17" i="115"/>
  <c r="O17" i="115" s="1"/>
  <c r="N19" i="115"/>
  <c r="O19" i="115" s="1"/>
  <c r="M19" i="115"/>
  <c r="M24" i="115" l="1"/>
  <c r="O13" i="115"/>
  <c r="O24" i="115" s="1"/>
  <c r="N24" i="115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<sst xmlns="http://schemas.openxmlformats.org/spreadsheetml/2006/main" count="315" uniqueCount="166">
  <si>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</si>
  <si>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</si>
  <si>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</si>
  <si>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</si>
  <si>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</si>
  <si>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</si>
  <si>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</si>
  <si>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</si>
  <si>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</si>
  <si>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</si>
  <si>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</si>
  <si>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</si>
  <si>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</si>
  <si>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</si>
  <si>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</si>
  <si>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</si>
  <si>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</si>
  <si>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</si>
  <si>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</si>
  <si>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</si>
  <si>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</si>
  <si>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</si>
  <si>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</si>
  <si>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</si>
  <si>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</si>
  <si>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</si>
  <si>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</si>
  <si>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</si>
  <si>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</si>
  <si>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</si>
  <si>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</si>
  <si>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</si>
  <si>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</si>
  <si>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</si>
  <si>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</si>
  <si>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</si>
  <si>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</si>
  <si>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</si>
  <si>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</si>
  <si>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</si>
  <si>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</si>
  <si>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</si>
  <si>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</si>
  <si>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</si>
  <si>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</si>
  <si>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</si>
  <si>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</si>
  <si>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</si>
  <si>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</si>
  <si>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</si>
  <si>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</si>
  <si>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</si>
  <si>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</si>
  <si>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</si>
  <si>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</si>
  <si>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</si>
  <si>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</si>
  <si>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</si>
  <si>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</si>
  <si>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</si>
  <si>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</si>
  <si>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</si>
  <si>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</si>
  <si>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</si>
  <si>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</si>
  <si>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</si>
  <si>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</si>
  <si>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</si>
  <si>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</si>
  <si>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</si>
  <si>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</si>
  <si>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</si>
  <si>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</si>
  <si>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</si>
  <si>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</si>
  <si>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</si>
  <si>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</si>
  <si>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</si>
  <si>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</si>
  <si>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</si>
  <si>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</si>
  <si>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</si>
  <si>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</si>
  <si>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</si>
  <si>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</si>
  <si>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</si>
  <si>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</si>
  <si>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</si>
  <si>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</si>
  <si>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</si>
  <si>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</si>
  <si>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</si>
  <si>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</si>
  <si>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</si>
  <si>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</si>
  <si>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</si>
  <si>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</si>
  <si>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</si>
  <si>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</si>
  <si>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</si>
  <si>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</si>
  <si>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</si>
  <si>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</si>
  <si>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</si>
  <si>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</si>
  <si>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</si>
  <si>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</si>
  <si>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</si>
  <si>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</si>
  <si>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</si>
  <si>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</si>
  <si>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</si>
  <si>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</si>
  <si>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</si>
  <si>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</si>
  <si>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</si>
  <si>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</si>
  <si>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</si>
  <si>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</si>
  <si>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</si>
  <si>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</si>
  <si>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</si>
  <si>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</si>
  <si>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</si>
  <si>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</si>
  <si>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</si>
  <si>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</si>
  <si>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</si>
  <si>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</si>
  <si>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</si>
  <si>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</si>
  <si>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</si>
  <si>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</si>
  <si>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</si>
  <si>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</si>
  <si>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</si>
  <si>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</si>
  <si>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</si>
  <si>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</si>
  <si>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</si>
  <si>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</si>
  <si>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</si>
  <si>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</si>
  <si>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</si>
  <si>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</si>
  <si>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</si>
  <si>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</si>
  <si>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</si>
  <si>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</si>
  <si>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</si>
  <si>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</si>
  <si>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</si>
  <si>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</si>
  <si>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</si>
  <si>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</si>
  <si>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</si>
  <si>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</si>
  <si>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</si>
  <si>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</si>
  <si>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Численность постоянного населения на 01.01.2022, чел.</t>
  </si>
  <si>
    <t>Численность постоянного населения на 1.01.2022, чел.</t>
  </si>
  <si>
    <t>РАСЧЕТ индекса налогового потенциала на 2025 год</t>
  </si>
  <si>
    <t xml:space="preserve">Доля налога в оценке ФОТ (2025 год) </t>
  </si>
  <si>
    <t>предоставляемых за счет субвенций из областного бюджета, на 2025 год</t>
  </si>
  <si>
    <t>РАСЧЕТ индекса бюджетных расходов на 2025 год</t>
  </si>
  <si>
    <t>за счет субвенций из областного бюджета,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</si>
</sst>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177" fontId="55" fillId="0" borderId="1" xfId="2" applyNumberFormat="1" applyFont="1" applyFill="1" applyBorder="1"/>
    <xf numFmtId="177" fontId="55" fillId="3" borderId="1" xfId="2" applyNumberFormat="1" applyFont="1" applyFill="1" applyBorder="1"/>
    <xf numFmtId="177" fontId="55" fillId="4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22" fontId="4" fillId="0" borderId="0" xfId="2" applyNumberFormat="1" applyBorder="1" applyAlignment="1">
      <alignment horizont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39" fillId="4" borderId="1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38" fillId="4" borderId="1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F5387683-2DF7-4C76-B5AD-F73272559249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41557B1E-3F64-4093-87A5-EA40FC166989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105" name="AutoShape 24">
          <a:extLst>
            <a:ext uri="{FF2B5EF4-FFF2-40B4-BE49-F238E27FC236}">
              <a16:creationId xmlns:a16="http://schemas.microsoft.com/office/drawing/2014/main" id="{04CB205A-CFEF-46D5-9FD7-C60128558511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106" name="AutoShape 25">
          <a:extLst>
            <a:ext uri="{FF2B5EF4-FFF2-40B4-BE49-F238E27FC236}">
              <a16:creationId xmlns:a16="http://schemas.microsoft.com/office/drawing/2014/main" id="{89BC2FDF-B01B-4227-881B-E096D5907075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107" name="AutoShape 26">
          <a:extLst>
            <a:ext uri="{FF2B5EF4-FFF2-40B4-BE49-F238E27FC236}">
              <a16:creationId xmlns:a16="http://schemas.microsoft.com/office/drawing/2014/main" id="{90EFB438-70C6-415B-A8D1-2C6DBFD41A9D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108" name="AutoShape 27">
          <a:extLst>
            <a:ext uri="{FF2B5EF4-FFF2-40B4-BE49-F238E27FC236}">
              <a16:creationId xmlns:a16="http://schemas.microsoft.com/office/drawing/2014/main" id="{B128A1F4-64FE-40E0-9AF4-65CF43349910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8109" name="AutoShape 28">
          <a:extLst>
            <a:ext uri="{FF2B5EF4-FFF2-40B4-BE49-F238E27FC236}">
              <a16:creationId xmlns:a16="http://schemas.microsoft.com/office/drawing/2014/main" id="{59B8C89D-F62F-4D17-830E-FA9158192686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110" name="AutoShape 29">
          <a:extLst>
            <a:ext uri="{FF2B5EF4-FFF2-40B4-BE49-F238E27FC236}">
              <a16:creationId xmlns:a16="http://schemas.microsoft.com/office/drawing/2014/main" id="{91093EB3-8BF0-414D-8F1F-C3A1632CEC44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111" name="AutoShape 30">
          <a:extLst>
            <a:ext uri="{FF2B5EF4-FFF2-40B4-BE49-F238E27FC236}">
              <a16:creationId xmlns:a16="http://schemas.microsoft.com/office/drawing/2014/main" id="{18379F54-1B1C-433F-92EA-51D6AD2EE13E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112" name="AutoShape 31">
          <a:extLst>
            <a:ext uri="{FF2B5EF4-FFF2-40B4-BE49-F238E27FC236}">
              <a16:creationId xmlns:a16="http://schemas.microsoft.com/office/drawing/2014/main" id="{B9E8675F-06C8-4704-90D8-A67BB1867DC7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113" name="AutoShape 32">
          <a:extLst>
            <a:ext uri="{FF2B5EF4-FFF2-40B4-BE49-F238E27FC236}">
              <a16:creationId xmlns:a16="http://schemas.microsoft.com/office/drawing/2014/main" id="{88F35E84-1BCD-4EC3-97FE-FD5E6DD29409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114" name="AutoShape 35">
          <a:extLst>
            <a:ext uri="{FF2B5EF4-FFF2-40B4-BE49-F238E27FC236}">
              <a16:creationId xmlns:a16="http://schemas.microsoft.com/office/drawing/2014/main" id="{9D02345E-1E3A-4564-881A-C164BF8594A8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115" name="AutoShape 36">
          <a:extLst>
            <a:ext uri="{FF2B5EF4-FFF2-40B4-BE49-F238E27FC236}">
              <a16:creationId xmlns:a16="http://schemas.microsoft.com/office/drawing/2014/main" id="{DF9630E7-3095-409F-8F5B-21F775BF99EB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116" name="AutoShape 37">
          <a:extLst>
            <a:ext uri="{FF2B5EF4-FFF2-40B4-BE49-F238E27FC236}">
              <a16:creationId xmlns:a16="http://schemas.microsoft.com/office/drawing/2014/main" id="{0E2B8672-3E36-4351-8912-97F960AF485C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117" name="AutoShape 38">
          <a:extLst>
            <a:ext uri="{FF2B5EF4-FFF2-40B4-BE49-F238E27FC236}">
              <a16:creationId xmlns:a16="http://schemas.microsoft.com/office/drawing/2014/main" id="{125C0E57-19C1-4BCA-831A-59F57C5232D3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8118" name="AutoShape 39">
          <a:extLst>
            <a:ext uri="{FF2B5EF4-FFF2-40B4-BE49-F238E27FC236}">
              <a16:creationId xmlns:a16="http://schemas.microsoft.com/office/drawing/2014/main" id="{EF838214-3ADF-44CF-9DF0-06FAFFC322E3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119" name="AutoShape 40">
          <a:extLst>
            <a:ext uri="{FF2B5EF4-FFF2-40B4-BE49-F238E27FC236}">
              <a16:creationId xmlns:a16="http://schemas.microsoft.com/office/drawing/2014/main" id="{C04202FD-D8C4-49A2-AB50-7F77B37BDB5D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120" name="AutoShape 41">
          <a:extLst>
            <a:ext uri="{FF2B5EF4-FFF2-40B4-BE49-F238E27FC236}">
              <a16:creationId xmlns:a16="http://schemas.microsoft.com/office/drawing/2014/main" id="{5045223E-539F-4478-ABDE-BFB90BE23115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121" name="AutoShape 42">
          <a:extLst>
            <a:ext uri="{FF2B5EF4-FFF2-40B4-BE49-F238E27FC236}">
              <a16:creationId xmlns:a16="http://schemas.microsoft.com/office/drawing/2014/main" id="{F22040DA-878D-4F5D-8494-5CA9E9FB9410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122" name="AutoShape 43">
          <a:extLst>
            <a:ext uri="{FF2B5EF4-FFF2-40B4-BE49-F238E27FC236}">
              <a16:creationId xmlns:a16="http://schemas.microsoft.com/office/drawing/2014/main" id="{232A778E-18D3-4C92-B3BE-1CF9409EFF04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8123" name="AutoShape 28">
          <a:extLst>
            <a:ext uri="{FF2B5EF4-FFF2-40B4-BE49-F238E27FC236}">
              <a16:creationId xmlns:a16="http://schemas.microsoft.com/office/drawing/2014/main" id="{A657A87A-A544-4797-A4F8-B5F437393A74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8124" name="AutoShape 39">
          <a:extLst>
            <a:ext uri="{FF2B5EF4-FFF2-40B4-BE49-F238E27FC236}">
              <a16:creationId xmlns:a16="http://schemas.microsoft.com/office/drawing/2014/main" id="{D74868C5-A8A1-4482-BA77-FD811B422E71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05EAEB92-E6FB-41FD-A3C3-9C47C30EFE44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1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topLeftCell="B2" zoomScaleNormal="100" zoomScaleSheetLayoutView="85" workbookViewId="0">
      <selection activeCell="C8" sqref="C8:C10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8"/>
      <c r="B2" s="188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1.0417358990412771</v>
      </c>
      <c r="K2" s="90"/>
      <c r="L2" s="163">
        <v>350.5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163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7" t="s">
        <v>155</v>
      </c>
      <c r="D6" s="187"/>
      <c r="E6" s="187"/>
      <c r="F6" s="187"/>
      <c r="G6" s="187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5" t="s">
        <v>1</v>
      </c>
      <c r="B8" s="185" t="s">
        <v>2</v>
      </c>
      <c r="C8" s="189" t="s">
        <v>159</v>
      </c>
      <c r="D8" s="185" t="s">
        <v>3</v>
      </c>
      <c r="E8" s="185" t="s">
        <v>22</v>
      </c>
      <c r="F8" s="185" t="s">
        <v>20</v>
      </c>
      <c r="G8" s="179" t="s">
        <v>23</v>
      </c>
      <c r="H8" s="185" t="s">
        <v>19</v>
      </c>
      <c r="I8" s="185" t="s">
        <v>109</v>
      </c>
      <c r="J8" s="185" t="s">
        <v>21</v>
      </c>
      <c r="K8" s="185" t="s">
        <v>106</v>
      </c>
      <c r="L8" s="10">
        <v>1</v>
      </c>
      <c r="M8" s="185" t="s">
        <v>146</v>
      </c>
      <c r="N8" s="179" t="s">
        <v>108</v>
      </c>
      <c r="O8" s="179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5"/>
      <c r="B9" s="185"/>
      <c r="C9" s="189"/>
      <c r="D9" s="185"/>
      <c r="E9" s="185"/>
      <c r="F9" s="185"/>
      <c r="G9" s="179"/>
      <c r="H9" s="185"/>
      <c r="I9" s="185"/>
      <c r="J9" s="185"/>
      <c r="K9" s="185"/>
      <c r="L9" s="179" t="s">
        <v>107</v>
      </c>
      <c r="M9" s="185"/>
      <c r="N9" s="179"/>
      <c r="O9" s="17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5"/>
      <c r="B10" s="185"/>
      <c r="C10" s="189"/>
      <c r="D10" s="185"/>
      <c r="E10" s="185"/>
      <c r="F10" s="185"/>
      <c r="G10" s="179"/>
      <c r="H10" s="185"/>
      <c r="I10" s="185"/>
      <c r="J10" s="185"/>
      <c r="K10" s="185"/>
      <c r="L10" s="180"/>
      <c r="M10" s="185"/>
      <c r="N10" s="179"/>
      <c r="O10" s="17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3"/>
      <c r="B12" s="184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ROUND(L2*L8,1)</f>
        <v>350.5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4164</v>
      </c>
      <c r="D13" s="14">
        <f>ИНП2025!U9</f>
        <v>0.92181000000000002</v>
      </c>
      <c r="E13" s="14">
        <f>ИБР2025!AR9</f>
        <v>0.82801000000000002</v>
      </c>
      <c r="F13" s="16">
        <f>ИНП2025!T9</f>
        <v>4947.866</v>
      </c>
      <c r="G13" s="17">
        <f>F13/E13</f>
        <v>5975.6114056593515</v>
      </c>
      <c r="H13" s="20">
        <f>F13/C13</f>
        <v>1.1882483189241115</v>
      </c>
      <c r="I13" s="13">
        <f>D13/E13</f>
        <v>1.1132836559944927</v>
      </c>
      <c r="J13" s="115">
        <f>IF(I13&lt;$J$2,$J$2*($J$2-I13)*E13*C13,0)</f>
        <v>0</v>
      </c>
      <c r="K13" s="15">
        <f>J13/$J$24</f>
        <v>0</v>
      </c>
      <c r="L13" s="169">
        <f>ROUND($L$12*K13/$K$24,0)</f>
        <v>0</v>
      </c>
      <c r="M13" s="13">
        <f>I13+L13/(C13*E13*$J$2)</f>
        <v>1.1132836559944927</v>
      </c>
      <c r="N13" s="118">
        <f>ROUND((G13+L13),1)</f>
        <v>5975.6</v>
      </c>
      <c r="O13" s="119">
        <f>ROUND(N13/C13,3)</f>
        <v>1.4350000000000001</v>
      </c>
    </row>
    <row r="14" spans="1:32" s="7" customFormat="1" ht="18.75" x14ac:dyDescent="0.3">
      <c r="A14" s="107">
        <v>2</v>
      </c>
      <c r="B14" s="18" t="s">
        <v>150</v>
      </c>
      <c r="C14" s="135">
        <v>1654</v>
      </c>
      <c r="D14" s="14">
        <f>ИНП2025!U10</f>
        <v>1.2030700000000001</v>
      </c>
      <c r="E14" s="14">
        <f>ИБР2025!AR10</f>
        <v>1.3046199999999999</v>
      </c>
      <c r="F14" s="16">
        <f>ИНП2025!T10</f>
        <v>2565.0119999999997</v>
      </c>
      <c r="G14" s="17">
        <f t="shared" ref="G14:G23" si="0">F14/E14</f>
        <v>1966.0989406877097</v>
      </c>
      <c r="H14" s="20">
        <f t="shared" ref="H14:H23" si="1">F14/C14</f>
        <v>1.5507932285368802</v>
      </c>
      <c r="I14" s="13">
        <f t="shared" ref="I14:I23" si="2">D14/E14</f>
        <v>0.92216124235409558</v>
      </c>
      <c r="J14" s="115">
        <f t="shared" ref="J14:J23" si="3">IF(I14&lt;$J$2,$J$2*($J$2-I14)*E14*C14,0)</f>
        <v>268.79198246854128</v>
      </c>
      <c r="K14" s="15">
        <f t="shared" ref="K14:K23" si="4">J14/$J$24</f>
        <v>0.4975348114748081</v>
      </c>
      <c r="L14" s="169">
        <f>ROUND($L$12*K14/$K$24,1)</f>
        <v>174.4</v>
      </c>
      <c r="M14" s="13">
        <f t="shared" ref="M14:M23" si="5">I14+L14/(C14*E14*$J$2)</f>
        <v>0.99974473251152662</v>
      </c>
      <c r="N14" s="118">
        <f t="shared" ref="N14:N23" si="6">ROUND((G14+L14),1)</f>
        <v>2140.5</v>
      </c>
      <c r="O14" s="119">
        <f t="shared" ref="O14:O23" si="7">ROUND(N14/C14,3)</f>
        <v>1.294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697</v>
      </c>
      <c r="D15" s="14">
        <f>ИНП2025!U11</f>
        <v>0.98521000000000003</v>
      </c>
      <c r="E15" s="14">
        <f>ИБР2025!AR11</f>
        <v>1.3046199999999999</v>
      </c>
      <c r="F15" s="16">
        <f>ИНП2025!T11</f>
        <v>885.16800000000001</v>
      </c>
      <c r="G15" s="17">
        <f t="shared" si="0"/>
        <v>678.48722233293995</v>
      </c>
      <c r="H15" s="20">
        <f t="shared" si="1"/>
        <v>1.2699684361549497</v>
      </c>
      <c r="I15" s="13">
        <f t="shared" si="2"/>
        <v>0.7551700878416705</v>
      </c>
      <c r="J15" s="115">
        <f t="shared" si="3"/>
        <v>271.45560678411778</v>
      </c>
      <c r="K15" s="15">
        <f t="shared" si="4"/>
        <v>0.50246518852519195</v>
      </c>
      <c r="L15" s="169">
        <f>ROUND($L$12*K15/$K$24,1)</f>
        <v>176.1</v>
      </c>
      <c r="M15" s="13">
        <f t="shared" si="5"/>
        <v>0.94107245305744491</v>
      </c>
      <c r="N15" s="118">
        <f t="shared" si="6"/>
        <v>854.6</v>
      </c>
      <c r="O15" s="119">
        <f t="shared" si="7"/>
        <v>1.226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ИНП2025!C12</f>
        <v>0</v>
      </c>
      <c r="D16" s="14" t="e">
        <f>ИНП2025!U12</f>
        <v>#DIV/0!</v>
      </c>
      <c r="E16" s="14" t="e">
        <f>ИБР2025!AR12</f>
        <v>#DIV/0!</v>
      </c>
      <c r="F16" s="16">
        <f>ИНП2025!T12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0" t="e">
        <f t="shared" ref="L16:L23" si="8">ROUND($L$12*K16/$K$24,0)</f>
        <v>#DIV/0!</v>
      </c>
      <c r="M16" s="13" t="e">
        <f t="shared" si="5"/>
        <v>#DIV/0!</v>
      </c>
      <c r="N16" s="118" t="e">
        <f t="shared" si="6"/>
        <v>#DIV/0!</v>
      </c>
      <c r="O16" s="119" t="e">
        <f t="shared" si="7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ИНП2025!C13</f>
        <v>0</v>
      </c>
      <c r="D17" s="14" t="e">
        <f>ИНП2025!U13</f>
        <v>#DIV/0!</v>
      </c>
      <c r="E17" s="14" t="e">
        <f>ИБР2025!AR13</f>
        <v>#DIV/0!</v>
      </c>
      <c r="F17" s="16">
        <f>ИНП2025!T13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0" t="e">
        <f t="shared" si="8"/>
        <v>#DIV/0!</v>
      </c>
      <c r="M17" s="13" t="e">
        <f t="shared" si="5"/>
        <v>#DIV/0!</v>
      </c>
      <c r="N17" s="118" t="e">
        <f t="shared" si="6"/>
        <v>#DIV/0!</v>
      </c>
      <c r="O17" s="119" t="e">
        <f t="shared" si="7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ИНП2025!C14</f>
        <v>0</v>
      </c>
      <c r="D18" s="14" t="e">
        <f>ИНП2025!U14</f>
        <v>#DIV/0!</v>
      </c>
      <c r="E18" s="14" t="e">
        <f>ИБР2025!AR14</f>
        <v>#DIV/0!</v>
      </c>
      <c r="F18" s="16">
        <f>ИНП2025!T14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0" t="e">
        <f t="shared" si="8"/>
        <v>#DIV/0!</v>
      </c>
      <c r="M18" s="13" t="e">
        <f t="shared" si="5"/>
        <v>#DIV/0!</v>
      </c>
      <c r="N18" s="118" t="e">
        <f t="shared" si="6"/>
        <v>#DIV/0!</v>
      </c>
      <c r="O18" s="119" t="e">
        <f t="shared" si="7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ИНП2025!C15</f>
        <v>0</v>
      </c>
      <c r="D19" s="14" t="e">
        <f>ИНП2025!U15</f>
        <v>#DIV/0!</v>
      </c>
      <c r="E19" s="14" t="e">
        <f>ИБР2025!AR15</f>
        <v>#DIV/0!</v>
      </c>
      <c r="F19" s="16">
        <f>ИНП2025!T15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0" t="e">
        <f t="shared" si="8"/>
        <v>#DIV/0!</v>
      </c>
      <c r="M19" s="13" t="e">
        <f t="shared" si="5"/>
        <v>#DIV/0!</v>
      </c>
      <c r="N19" s="118" t="e">
        <f t="shared" si="6"/>
        <v>#DIV/0!</v>
      </c>
      <c r="O19" s="119" t="e">
        <f t="shared" si="7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ИНП2025!C16</f>
        <v>0</v>
      </c>
      <c r="D20" s="14" t="e">
        <f>ИНП2025!U16</f>
        <v>#DIV/0!</v>
      </c>
      <c r="E20" s="14" t="e">
        <f>ИБР2025!AR16</f>
        <v>#DIV/0!</v>
      </c>
      <c r="F20" s="16">
        <f>ИНП2025!T16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0" t="e">
        <f t="shared" si="8"/>
        <v>#DIV/0!</v>
      </c>
      <c r="M20" s="13" t="e">
        <f t="shared" si="5"/>
        <v>#DIV/0!</v>
      </c>
      <c r="N20" s="118" t="e">
        <f t="shared" si="6"/>
        <v>#DIV/0!</v>
      </c>
      <c r="O20" s="119" t="e">
        <f t="shared" si="7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ИНП2025!C17</f>
        <v>0</v>
      </c>
      <c r="D21" s="14" t="e">
        <f>ИНП2025!U17</f>
        <v>#DIV/0!</v>
      </c>
      <c r="E21" s="14" t="e">
        <f>ИБР2025!AR17</f>
        <v>#DIV/0!</v>
      </c>
      <c r="F21" s="16">
        <f>ИНП2025!T17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0" t="e">
        <f t="shared" si="8"/>
        <v>#DIV/0!</v>
      </c>
      <c r="M21" s="13" t="e">
        <f t="shared" si="5"/>
        <v>#DIV/0!</v>
      </c>
      <c r="N21" s="118" t="e">
        <f t="shared" si="6"/>
        <v>#DIV/0!</v>
      </c>
      <c r="O21" s="119" t="e">
        <f t="shared" si="7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ИНП2025!C18</f>
        <v>0</v>
      </c>
      <c r="D22" s="14" t="e">
        <f>ИНП2025!U18</f>
        <v>#DIV/0!</v>
      </c>
      <c r="E22" s="14" t="e">
        <f>ИБР2025!AR18</f>
        <v>#DIV/0!</v>
      </c>
      <c r="F22" s="16">
        <f>ИНП2025!T18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0" t="e">
        <f t="shared" si="8"/>
        <v>#DIV/0!</v>
      </c>
      <c r="M22" s="13" t="e">
        <f t="shared" si="5"/>
        <v>#DIV/0!</v>
      </c>
      <c r="N22" s="118" t="e">
        <f t="shared" si="6"/>
        <v>#DIV/0!</v>
      </c>
      <c r="O22" s="119" t="e">
        <f t="shared" si="7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ИНП2025!C19</f>
        <v>0</v>
      </c>
      <c r="D23" s="14" t="e">
        <f>ИНП2025!U19</f>
        <v>#DIV/0!</v>
      </c>
      <c r="E23" s="14" t="e">
        <f>ИБР2025!AR19</f>
        <v>#DIV/0!</v>
      </c>
      <c r="F23" s="16">
        <f>ИНП2025!T19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0" t="e">
        <f t="shared" si="8"/>
        <v>#DIV/0!</v>
      </c>
      <c r="M23" s="13" t="e">
        <f t="shared" si="5"/>
        <v>#DIV/0!</v>
      </c>
      <c r="N23" s="118" t="e">
        <f t="shared" si="6"/>
        <v>#DIV/0!</v>
      </c>
      <c r="O23" s="119" t="e">
        <f t="shared" si="7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86" t="s">
        <v>0</v>
      </c>
      <c r="B24" s="186"/>
      <c r="C24" s="136">
        <f>SUM(C13:C23)</f>
        <v>6515</v>
      </c>
      <c r="D24" s="117">
        <f>ИНП2025!U20</f>
        <v>1</v>
      </c>
      <c r="E24" s="117">
        <f>ИБР2025!AR20</f>
        <v>1</v>
      </c>
      <c r="F24" s="22">
        <f>SUM(F13:F23)</f>
        <v>8398.0460000000003</v>
      </c>
      <c r="G24" s="22">
        <f>G13+G14+G15</f>
        <v>8620.1975686800015</v>
      </c>
      <c r="H24" s="24">
        <f>AVERAGE(H13:H15)</f>
        <v>1.3363366612053138</v>
      </c>
      <c r="I24" s="23">
        <f>AVERAGE(I13:I15)</f>
        <v>0.93020499539675294</v>
      </c>
      <c r="J24" s="22">
        <f>J13+J14+J15</f>
        <v>540.24758925265905</v>
      </c>
      <c r="K24" s="22">
        <f>K13+K14+K15</f>
        <v>1</v>
      </c>
      <c r="L24" s="171">
        <f>L13+L14+L15</f>
        <v>350.5</v>
      </c>
      <c r="M24" s="23">
        <f>AVERAGE(M13:M15)</f>
        <v>1.0180336138544881</v>
      </c>
      <c r="N24" s="22">
        <f>SUM(N13:N15)</f>
        <v>8970.7000000000007</v>
      </c>
      <c r="O24" s="23">
        <f>AVERAGE(O13:O15)</f>
        <v>1.3183333333333334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zoomScale="115" zoomScaleNormal="100" zoomScaleSheetLayoutView="115" workbookViewId="0">
      <selection activeCell="D7" sqref="D7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161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5" t="s">
        <v>1</v>
      </c>
      <c r="B4" s="185" t="s">
        <v>43</v>
      </c>
      <c r="C4" s="189" t="s">
        <v>159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5"/>
      <c r="B5" s="185"/>
      <c r="C5" s="189"/>
      <c r="D5" s="191" t="s">
        <v>33</v>
      </c>
      <c r="E5" s="191" t="s">
        <v>162</v>
      </c>
      <c r="F5" s="191" t="s">
        <v>52</v>
      </c>
      <c r="G5" s="190" t="s">
        <v>15</v>
      </c>
      <c r="H5" s="191" t="s">
        <v>55</v>
      </c>
      <c r="I5" s="185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2" t="s">
        <v>55</v>
      </c>
      <c r="Q5" s="185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5"/>
      <c r="B6" s="185"/>
      <c r="C6" s="189"/>
      <c r="D6" s="191"/>
      <c r="E6" s="191"/>
      <c r="F6" s="191"/>
      <c r="G6" s="190"/>
      <c r="H6" s="191"/>
      <c r="I6" s="185"/>
      <c r="J6" s="191"/>
      <c r="K6" s="190"/>
      <c r="L6" s="191"/>
      <c r="M6" s="191"/>
      <c r="N6" s="191"/>
      <c r="O6" s="190"/>
      <c r="P6" s="192"/>
      <c r="Q6" s="185"/>
      <c r="R6" s="191"/>
      <c r="S6" s="190"/>
      <c r="T6" s="190"/>
      <c r="U6" s="190"/>
    </row>
    <row r="7" spans="1:23" s="25" customFormat="1" ht="28.5" customHeight="1" x14ac:dyDescent="0.2">
      <c r="A7" s="195" t="s">
        <v>41</v>
      </c>
      <c r="B7" s="195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4"/>
      <c r="B8" s="194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4164</v>
      </c>
      <c r="D9" s="177">
        <v>526</v>
      </c>
      <c r="E9" s="158">
        <v>13.72</v>
      </c>
      <c r="F9" s="158">
        <v>0.2</v>
      </c>
      <c r="G9" s="164">
        <f>ROUND(D9*F9*E9,3)</f>
        <v>1443.3440000000001</v>
      </c>
      <c r="H9" s="41">
        <v>644</v>
      </c>
      <c r="I9" s="41">
        <v>0</v>
      </c>
      <c r="J9" s="33">
        <v>1</v>
      </c>
      <c r="K9" s="35">
        <f>ROUND((H9+I9)*J9,0)</f>
        <v>644</v>
      </c>
      <c r="L9" s="157">
        <v>4879</v>
      </c>
      <c r="M9" s="33">
        <v>0.06</v>
      </c>
      <c r="N9" s="33">
        <v>0.3</v>
      </c>
      <c r="O9" s="164">
        <f>ROUND(L9*M9*N9,3)</f>
        <v>87.822000000000003</v>
      </c>
      <c r="P9" s="159">
        <v>2757</v>
      </c>
      <c r="Q9" s="178">
        <v>15.7</v>
      </c>
      <c r="R9" s="33">
        <v>1</v>
      </c>
      <c r="S9" s="165">
        <f>ROUND((P9+Q9)*R9,3)</f>
        <v>2772.7</v>
      </c>
      <c r="T9" s="165">
        <f>G9+K9+O9+S9</f>
        <v>4947.866</v>
      </c>
      <c r="U9" s="36">
        <f>ROUND((T9/C9)/($T$20/$C$20),5)</f>
        <v>0.92181000000000002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1654</v>
      </c>
      <c r="D10" s="177">
        <v>123</v>
      </c>
      <c r="E10" s="158">
        <v>13.72</v>
      </c>
      <c r="F10" s="158">
        <v>0.2</v>
      </c>
      <c r="G10" s="164">
        <f>ROUND(D10*F10*E10,3)</f>
        <v>337.512</v>
      </c>
      <c r="H10" s="41">
        <v>102</v>
      </c>
      <c r="I10" s="41">
        <v>0</v>
      </c>
      <c r="J10" s="33">
        <v>1</v>
      </c>
      <c r="K10" s="35">
        <f t="shared" ref="K10:K19" si="0">ROUND((H10+I10)*J10,0)</f>
        <v>102</v>
      </c>
      <c r="L10" s="157">
        <v>2350</v>
      </c>
      <c r="M10" s="33">
        <v>0.06</v>
      </c>
      <c r="N10" s="33">
        <v>0.3</v>
      </c>
      <c r="O10" s="164">
        <f>ROUND(L10*M10*N10,3)</f>
        <v>42.3</v>
      </c>
      <c r="P10" s="159">
        <v>2062</v>
      </c>
      <c r="Q10" s="178">
        <v>21.2</v>
      </c>
      <c r="R10" s="33">
        <v>1</v>
      </c>
      <c r="S10" s="165">
        <f>ROUND((P10+Q10)*R10,3)</f>
        <v>2083.1999999999998</v>
      </c>
      <c r="T10" s="165">
        <f t="shared" ref="T10:T19" si="1">G10+K10+O10+S10</f>
        <v>2565.0119999999997</v>
      </c>
      <c r="U10" s="36">
        <f t="shared" ref="U10:U19" si="2">ROUND((T10/C10)/($T$20/$C$20),5)</f>
        <v>1.2030700000000001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697</v>
      </c>
      <c r="D11" s="177">
        <v>22</v>
      </c>
      <c r="E11" s="158">
        <v>13.72</v>
      </c>
      <c r="F11" s="158">
        <v>0.2</v>
      </c>
      <c r="G11" s="164">
        <f>ROUND(D11*F11*E11,3)</f>
        <v>60.368000000000002</v>
      </c>
      <c r="H11" s="41">
        <v>50</v>
      </c>
      <c r="I11" s="41">
        <v>0</v>
      </c>
      <c r="J11" s="33">
        <v>1</v>
      </c>
      <c r="K11" s="35">
        <f t="shared" si="0"/>
        <v>50</v>
      </c>
      <c r="L11" s="157">
        <v>4050</v>
      </c>
      <c r="M11" s="33">
        <v>0.06</v>
      </c>
      <c r="N11" s="33">
        <v>0.3</v>
      </c>
      <c r="O11" s="164">
        <f>ROUND(L11*M11*N11,3)</f>
        <v>72.900000000000006</v>
      </c>
      <c r="P11" s="159">
        <v>692</v>
      </c>
      <c r="Q11" s="178">
        <v>9.9</v>
      </c>
      <c r="R11" s="33">
        <v>1</v>
      </c>
      <c r="S11" s="165">
        <f>ROUND((P11+Q11)*R11,3)</f>
        <v>701.9</v>
      </c>
      <c r="T11" s="165">
        <f t="shared" si="1"/>
        <v>885.16800000000001</v>
      </c>
      <c r="U11" s="36">
        <f t="shared" si="2"/>
        <v>0.98521000000000003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3" t="s">
        <v>0</v>
      </c>
      <c r="B20" s="193"/>
      <c r="C20" s="153">
        <f>SUM(C9:C19)</f>
        <v>6515</v>
      </c>
      <c r="D20" s="160">
        <f>SUM(D9:D19)</f>
        <v>671</v>
      </c>
      <c r="E20" s="149" t="s">
        <v>7</v>
      </c>
      <c r="F20" s="149" t="s">
        <v>7</v>
      </c>
      <c r="G20" s="166">
        <f>SUM(G9:G19)</f>
        <v>1841.2239999999999</v>
      </c>
      <c r="H20" s="148">
        <f>SUM(H9:H19)</f>
        <v>796</v>
      </c>
      <c r="I20" s="148">
        <f>SUM(I9:I19)</f>
        <v>0</v>
      </c>
      <c r="J20" s="149" t="s">
        <v>7</v>
      </c>
      <c r="K20" s="148">
        <f>SUM(K9:K19)</f>
        <v>796</v>
      </c>
      <c r="L20" s="160">
        <f>SUM(L9:L19)</f>
        <v>11279</v>
      </c>
      <c r="M20" s="149" t="s">
        <v>7</v>
      </c>
      <c r="N20" s="149" t="s">
        <v>7</v>
      </c>
      <c r="O20" s="166">
        <f>SUM(O9:O19)</f>
        <v>203.02200000000002</v>
      </c>
      <c r="P20" s="152">
        <f>SUM(P9:P19)</f>
        <v>5511</v>
      </c>
      <c r="Q20" s="155">
        <f>SUM(Q9:Q19)</f>
        <v>46.8</v>
      </c>
      <c r="R20" s="149" t="s">
        <v>7</v>
      </c>
      <c r="S20" s="155">
        <f>SUM(S9:S19)</f>
        <v>5557.7999999999993</v>
      </c>
      <c r="T20" s="155">
        <f>SUM(T9:T19)</f>
        <v>8398.0460000000003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O5:O6"/>
    <mergeCell ref="J5:J6"/>
    <mergeCell ref="F5:F6"/>
    <mergeCell ref="D5:D6"/>
    <mergeCell ref="E5:E6"/>
    <mergeCell ref="N5:N6"/>
    <mergeCell ref="M5:M6"/>
    <mergeCell ref="K5:K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N1" activePane="topRight" state="frozenSplit"/>
      <selection activeCell="A4" sqref="A4"/>
      <selection pane="topRight" activeCell="N4" sqref="N4:N6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72"/>
      <c r="F3" s="173"/>
      <c r="G3" s="173"/>
      <c r="H3" s="173"/>
      <c r="I3" s="172"/>
      <c r="J3" s="174"/>
      <c r="K3" s="174"/>
      <c r="L3" s="172"/>
      <c r="M3" s="173"/>
      <c r="N3" s="172"/>
      <c r="O3" s="173"/>
      <c r="P3" s="172"/>
      <c r="Q3" s="173"/>
      <c r="R3" s="172"/>
      <c r="S3" s="173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3"/>
      <c r="AH3" s="173"/>
      <c r="AI3" s="172"/>
      <c r="AJ3" s="173"/>
      <c r="AK3" s="173"/>
      <c r="AL3" s="172"/>
      <c r="AM3" s="175"/>
      <c r="AN3" s="175"/>
      <c r="AO3" s="172"/>
      <c r="AP3" s="176"/>
      <c r="AQ3" s="176"/>
      <c r="AR3" s="176"/>
    </row>
    <row r="4" spans="1:46" ht="13.15" customHeight="1" x14ac:dyDescent="0.2">
      <c r="A4" s="185" t="s">
        <v>1</v>
      </c>
      <c r="B4" s="185" t="s">
        <v>2</v>
      </c>
      <c r="C4" s="200" t="s">
        <v>160</v>
      </c>
      <c r="D4" s="189" t="s">
        <v>142</v>
      </c>
      <c r="E4" s="200" t="s">
        <v>121</v>
      </c>
      <c r="F4" s="189"/>
      <c r="G4" s="189"/>
      <c r="H4" s="189"/>
      <c r="I4" s="200"/>
      <c r="J4" s="189"/>
      <c r="K4" s="189"/>
      <c r="L4" s="200"/>
      <c r="M4" s="189" t="s">
        <v>152</v>
      </c>
      <c r="N4" s="200" t="s">
        <v>153</v>
      </c>
      <c r="O4" s="189"/>
      <c r="P4" s="200"/>
      <c r="Q4" s="189" t="s">
        <v>142</v>
      </c>
      <c r="R4" s="200" t="s">
        <v>156</v>
      </c>
      <c r="S4" s="189" t="s">
        <v>142</v>
      </c>
      <c r="T4" s="200" t="s">
        <v>70</v>
      </c>
      <c r="U4" s="189"/>
      <c r="V4" s="200"/>
      <c r="W4" s="189" t="s">
        <v>142</v>
      </c>
      <c r="X4" s="200" t="s">
        <v>157</v>
      </c>
      <c r="Y4" s="189" t="s">
        <v>142</v>
      </c>
      <c r="Z4" s="200" t="s">
        <v>158</v>
      </c>
      <c r="AA4" s="189" t="s">
        <v>142</v>
      </c>
      <c r="AB4" s="200" t="s">
        <v>154</v>
      </c>
      <c r="AC4" s="189" t="s">
        <v>142</v>
      </c>
      <c r="AD4" s="200" t="s">
        <v>122</v>
      </c>
      <c r="AE4" s="200"/>
      <c r="AF4" s="200"/>
      <c r="AG4" s="189"/>
      <c r="AH4" s="189"/>
      <c r="AI4" s="200"/>
      <c r="AJ4" s="189"/>
      <c r="AK4" s="189"/>
      <c r="AL4" s="200"/>
      <c r="AM4" s="189"/>
      <c r="AN4" s="189"/>
      <c r="AO4" s="200"/>
      <c r="AP4" s="200" t="s">
        <v>71</v>
      </c>
      <c r="AQ4" s="200" t="s">
        <v>10</v>
      </c>
      <c r="AR4" s="200" t="s">
        <v>36</v>
      </c>
    </row>
    <row r="5" spans="1:46" ht="13.15" customHeight="1" x14ac:dyDescent="0.2">
      <c r="A5" s="185"/>
      <c r="B5" s="216"/>
      <c r="C5" s="200"/>
      <c r="D5" s="189"/>
      <c r="E5" s="200"/>
      <c r="F5" s="189"/>
      <c r="G5" s="189"/>
      <c r="H5" s="189"/>
      <c r="I5" s="200"/>
      <c r="J5" s="189"/>
      <c r="K5" s="189"/>
      <c r="L5" s="200"/>
      <c r="M5" s="189"/>
      <c r="N5" s="200"/>
      <c r="O5" s="189"/>
      <c r="P5" s="200"/>
      <c r="Q5" s="189"/>
      <c r="R5" s="200"/>
      <c r="S5" s="189"/>
      <c r="T5" s="200"/>
      <c r="U5" s="189"/>
      <c r="V5" s="200"/>
      <c r="W5" s="189"/>
      <c r="X5" s="200"/>
      <c r="Y5" s="189"/>
      <c r="Z5" s="200"/>
      <c r="AA5" s="189"/>
      <c r="AB5" s="200"/>
      <c r="AC5" s="189"/>
      <c r="AD5" s="200"/>
      <c r="AE5" s="200"/>
      <c r="AF5" s="200"/>
      <c r="AG5" s="189"/>
      <c r="AH5" s="189"/>
      <c r="AI5" s="200"/>
      <c r="AJ5" s="189"/>
      <c r="AK5" s="189"/>
      <c r="AL5" s="200"/>
      <c r="AM5" s="189"/>
      <c r="AN5" s="189"/>
      <c r="AO5" s="200"/>
      <c r="AP5" s="200"/>
      <c r="AQ5" s="200"/>
      <c r="AR5" s="200"/>
    </row>
    <row r="6" spans="1:46" ht="152.25" customHeight="1" x14ac:dyDescent="0.2">
      <c r="A6" s="185"/>
      <c r="B6" s="185"/>
      <c r="C6" s="200"/>
      <c r="D6" s="189"/>
      <c r="E6" s="200"/>
      <c r="F6" s="189"/>
      <c r="G6" s="189"/>
      <c r="H6" s="189"/>
      <c r="I6" s="200"/>
      <c r="J6" s="189"/>
      <c r="K6" s="189"/>
      <c r="L6" s="200"/>
      <c r="M6" s="189"/>
      <c r="N6" s="200"/>
      <c r="O6" s="189"/>
      <c r="P6" s="200"/>
      <c r="Q6" s="189"/>
      <c r="R6" s="200"/>
      <c r="S6" s="189"/>
      <c r="T6" s="200"/>
      <c r="U6" s="189"/>
      <c r="V6" s="200"/>
      <c r="W6" s="189"/>
      <c r="X6" s="200"/>
      <c r="Y6" s="189"/>
      <c r="Z6" s="200"/>
      <c r="AA6" s="189"/>
      <c r="AB6" s="200"/>
      <c r="AC6" s="189"/>
      <c r="AD6" s="200"/>
      <c r="AE6" s="200"/>
      <c r="AF6" s="200"/>
      <c r="AG6" s="189"/>
      <c r="AH6" s="189"/>
      <c r="AI6" s="200"/>
      <c r="AJ6" s="189"/>
      <c r="AK6" s="189"/>
      <c r="AL6" s="200"/>
      <c r="AM6" s="189"/>
      <c r="AN6" s="189"/>
      <c r="AO6" s="200"/>
      <c r="AP6" s="200"/>
      <c r="AQ6" s="200"/>
      <c r="AR6" s="200"/>
      <c r="AT6" s="7"/>
    </row>
    <row r="7" spans="1:46" x14ac:dyDescent="0.2">
      <c r="A7" s="214" t="s">
        <v>72</v>
      </c>
      <c r="B7" s="215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13"/>
      <c r="B8" s="213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4164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1.7999999999999999E-2</v>
      </c>
      <c r="N9" s="58">
        <f>C9*M9</f>
        <v>74.951999999999998</v>
      </c>
      <c r="O9" s="77"/>
      <c r="P9" s="58">
        <f>C9*O9</f>
        <v>0</v>
      </c>
      <c r="Q9" s="77">
        <v>0.54500000000000004</v>
      </c>
      <c r="R9" s="58">
        <f>C9*Q9</f>
        <v>2269.38</v>
      </c>
      <c r="S9" s="77">
        <v>1E-3</v>
      </c>
      <c r="T9" s="58">
        <f>C9*S9</f>
        <v>4.1639999999999997</v>
      </c>
      <c r="U9" s="77"/>
      <c r="V9" s="58">
        <f>C9*U9</f>
        <v>0</v>
      </c>
      <c r="W9" s="77">
        <v>0.05</v>
      </c>
      <c r="X9" s="58">
        <f>C9*W9</f>
        <v>208.20000000000002</v>
      </c>
      <c r="Y9" s="77">
        <v>0.189</v>
      </c>
      <c r="Z9" s="58">
        <f>C9*Y9</f>
        <v>786.99599999999998</v>
      </c>
      <c r="AA9" s="77">
        <v>0.254</v>
      </c>
      <c r="AB9" s="58">
        <f>C9*AA9</f>
        <v>1057.6559999999999</v>
      </c>
      <c r="AC9" s="77">
        <v>1E-3</v>
      </c>
      <c r="AD9" s="58">
        <f t="shared" ref="AD9:AD19" si="0">C9*AC9</f>
        <v>4.1639999999999997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4405.5119999999997</v>
      </c>
      <c r="AQ9" s="146">
        <f t="shared" ref="AQ9:AQ19" si="1">AP9/C9</f>
        <v>1.0579999999999998</v>
      </c>
      <c r="AR9" s="147">
        <f t="shared" ref="AR9:AR19" si="2">ROUND((AP9/C9)/($AP$20/$C$20),5)</f>
        <v>0.82801000000000002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1654</v>
      </c>
      <c r="D10" s="77">
        <v>0.60899999999999999</v>
      </c>
      <c r="E10" s="58">
        <f t="shared" ref="E10:E19" si="3">C10*D10</f>
        <v>1007.2859999999999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1.7999999999999999E-2</v>
      </c>
      <c r="N10" s="58">
        <f t="shared" ref="N10:N19" si="7">C10*M10</f>
        <v>29.771999999999998</v>
      </c>
      <c r="O10" s="77"/>
      <c r="P10" s="58">
        <f t="shared" ref="P10:P19" si="8">C10*O10</f>
        <v>0</v>
      </c>
      <c r="Q10" s="77">
        <v>0.54500000000000004</v>
      </c>
      <c r="R10" s="58">
        <f t="shared" ref="R10:R19" si="9">C10*Q10</f>
        <v>901.43000000000006</v>
      </c>
      <c r="S10" s="77">
        <v>1E-3</v>
      </c>
      <c r="T10" s="58">
        <f t="shared" ref="T10:T19" si="10">C10*S10</f>
        <v>1.6540000000000001</v>
      </c>
      <c r="U10" s="77"/>
      <c r="V10" s="58">
        <f t="shared" ref="V10:V19" si="11">C10*U10</f>
        <v>0</v>
      </c>
      <c r="W10" s="77">
        <v>0.05</v>
      </c>
      <c r="X10" s="58">
        <f t="shared" ref="X10:X19" si="12">C10*W10</f>
        <v>82.7</v>
      </c>
      <c r="Y10" s="77">
        <v>0.189</v>
      </c>
      <c r="Z10" s="58">
        <f t="shared" ref="Z10:Z19" si="13">C10*Y10</f>
        <v>312.60599999999999</v>
      </c>
      <c r="AA10" s="77">
        <v>0.254</v>
      </c>
      <c r="AB10" s="58">
        <f t="shared" ref="AB10:AB19" si="14">C10*AA10</f>
        <v>420.11599999999999</v>
      </c>
      <c r="AC10" s="77">
        <v>1E-3</v>
      </c>
      <c r="AD10" s="58">
        <f t="shared" si="0"/>
        <v>1.6540000000000001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2757.2180000000003</v>
      </c>
      <c r="AQ10" s="146">
        <f t="shared" si="1"/>
        <v>1.6670000000000003</v>
      </c>
      <c r="AR10" s="147">
        <f t="shared" si="2"/>
        <v>1.3046199999999999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697</v>
      </c>
      <c r="D11" s="77">
        <v>0.60899999999999999</v>
      </c>
      <c r="E11" s="58">
        <f t="shared" si="3"/>
        <v>424.47300000000001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1.7999999999999999E-2</v>
      </c>
      <c r="N11" s="58">
        <f t="shared" si="7"/>
        <v>12.545999999999999</v>
      </c>
      <c r="O11" s="77"/>
      <c r="P11" s="58">
        <f t="shared" si="8"/>
        <v>0</v>
      </c>
      <c r="Q11" s="77">
        <v>0.54500000000000004</v>
      </c>
      <c r="R11" s="58">
        <f t="shared" si="9"/>
        <v>379.86500000000001</v>
      </c>
      <c r="S11" s="77">
        <v>1E-3</v>
      </c>
      <c r="T11" s="58">
        <f t="shared" si="10"/>
        <v>0.69700000000000006</v>
      </c>
      <c r="U11" s="77"/>
      <c r="V11" s="58">
        <f t="shared" si="11"/>
        <v>0</v>
      </c>
      <c r="W11" s="77">
        <v>0.05</v>
      </c>
      <c r="X11" s="58">
        <f t="shared" si="12"/>
        <v>34.85</v>
      </c>
      <c r="Y11" s="77">
        <v>0.189</v>
      </c>
      <c r="Z11" s="58">
        <f t="shared" si="13"/>
        <v>131.733</v>
      </c>
      <c r="AA11" s="77">
        <v>0.254</v>
      </c>
      <c r="AB11" s="58">
        <f t="shared" si="14"/>
        <v>177.03800000000001</v>
      </c>
      <c r="AC11" s="77">
        <v>1E-3</v>
      </c>
      <c r="AD11" s="58">
        <f t="shared" si="0"/>
        <v>0.69700000000000006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1161.8989999999999</v>
      </c>
      <c r="AQ11" s="146">
        <f t="shared" si="1"/>
        <v>1.6669999999999998</v>
      </c>
      <c r="AR11" s="147">
        <f t="shared" si="2"/>
        <v>1.3046199999999999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ИНП2025!C12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ИНП2025!C13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ИНП2025!C14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ИНП2025!C15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ИНП2025!C16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ИНП2025!C17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ИНП2025!C18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ИНП2025!C19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3" t="s">
        <v>0</v>
      </c>
      <c r="B20" s="193"/>
      <c r="C20" s="148">
        <f>SUM(C9:C19)</f>
        <v>6515</v>
      </c>
      <c r="D20" s="149" t="s">
        <v>88</v>
      </c>
      <c r="E20" s="155">
        <f>SUM(E9:E19)</f>
        <v>1431.759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117.26999999999998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3550.6750000000002</v>
      </c>
      <c r="S20" s="151" t="s">
        <v>7</v>
      </c>
      <c r="T20" s="155">
        <f>SUM(T9:T19)</f>
        <v>6.5149999999999997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325.75000000000006</v>
      </c>
      <c r="Y20" s="151" t="s">
        <v>7</v>
      </c>
      <c r="Z20" s="155">
        <f>SUM(Z9:Z19)</f>
        <v>1231.3349999999998</v>
      </c>
      <c r="AA20" s="151" t="s">
        <v>7</v>
      </c>
      <c r="AB20" s="155">
        <f>SUM(AB9:AB19)</f>
        <v>1654.81</v>
      </c>
      <c r="AC20" s="151" t="s">
        <v>7</v>
      </c>
      <c r="AD20" s="155">
        <f>SUM(AD9:AD19)</f>
        <v>6.5149999999999997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8324.628999999999</v>
      </c>
      <c r="AQ20" s="152">
        <f>SUM(AQ9:AQ11)</f>
        <v>4.3919999999999995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7" t="s">
        <v>1</v>
      </c>
      <c r="B27" s="207" t="s">
        <v>2</v>
      </c>
      <c r="C27" s="200" t="s">
        <v>91</v>
      </c>
      <c r="D27" s="189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9" t="s">
        <v>61</v>
      </c>
      <c r="U27" s="127"/>
      <c r="V27" s="200" t="s">
        <v>62</v>
      </c>
      <c r="W27" s="189" t="s">
        <v>63</v>
      </c>
      <c r="X27" s="200" t="s">
        <v>64</v>
      </c>
      <c r="Y27" s="189" t="s">
        <v>65</v>
      </c>
      <c r="Z27" s="200" t="s">
        <v>66</v>
      </c>
      <c r="AA27" s="201"/>
      <c r="AB27" s="201"/>
      <c r="AC27" s="204" t="s">
        <v>67</v>
      </c>
      <c r="AD27" s="189" t="s">
        <v>68</v>
      </c>
      <c r="AE27" s="189" t="s">
        <v>68</v>
      </c>
      <c r="AF27" s="189" t="s">
        <v>68</v>
      </c>
      <c r="AG27" s="189" t="s">
        <v>67</v>
      </c>
      <c r="AH27" s="127"/>
      <c r="AI27" s="189" t="s">
        <v>68</v>
      </c>
      <c r="AJ27" s="189" t="s">
        <v>67</v>
      </c>
      <c r="AK27" s="127"/>
      <c r="AL27" s="189" t="s">
        <v>68</v>
      </c>
      <c r="AM27" s="189" t="s">
        <v>92</v>
      </c>
      <c r="AN27" s="200" t="s">
        <v>93</v>
      </c>
      <c r="AO27" s="189" t="s">
        <v>69</v>
      </c>
    </row>
    <row r="28" spans="1:45" ht="12.75" hidden="1" customHeight="1" x14ac:dyDescent="0.2">
      <c r="A28" s="208"/>
      <c r="B28" s="210"/>
      <c r="C28" s="200"/>
      <c r="D28" s="189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9"/>
      <c r="U28" s="127"/>
      <c r="V28" s="200"/>
      <c r="W28" s="189"/>
      <c r="X28" s="200"/>
      <c r="Y28" s="189"/>
      <c r="Z28" s="200"/>
      <c r="AA28" s="202"/>
      <c r="AB28" s="202"/>
      <c r="AC28" s="205"/>
      <c r="AD28" s="189"/>
      <c r="AE28" s="189"/>
      <c r="AF28" s="189"/>
      <c r="AG28" s="189"/>
      <c r="AH28" s="127"/>
      <c r="AI28" s="189"/>
      <c r="AJ28" s="189"/>
      <c r="AK28" s="127"/>
      <c r="AL28" s="189"/>
      <c r="AM28" s="189"/>
      <c r="AN28" s="200"/>
      <c r="AO28" s="189"/>
    </row>
    <row r="29" spans="1:45" ht="34.5" hidden="1" customHeight="1" x14ac:dyDescent="0.2">
      <c r="A29" s="209"/>
      <c r="B29" s="209"/>
      <c r="C29" s="200"/>
      <c r="D29" s="189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9"/>
      <c r="U29" s="127"/>
      <c r="V29" s="200"/>
      <c r="W29" s="189"/>
      <c r="X29" s="200"/>
      <c r="Y29" s="189"/>
      <c r="Z29" s="200"/>
      <c r="AA29" s="203"/>
      <c r="AB29" s="203"/>
      <c r="AC29" s="206"/>
      <c r="AD29" s="189"/>
      <c r="AE29" s="189"/>
      <c r="AF29" s="189"/>
      <c r="AG29" s="189"/>
      <c r="AH29" s="127"/>
      <c r="AI29" s="189"/>
      <c r="AJ29" s="189"/>
      <c r="AK29" s="127"/>
      <c r="AL29" s="189"/>
      <c r="AM29" s="189"/>
      <c r="AN29" s="200"/>
      <c r="AO29" s="189"/>
    </row>
    <row r="30" spans="1:45" ht="14.25" hidden="1" customHeight="1" thickBot="1" x14ac:dyDescent="0.25">
      <c r="A30" s="211" t="s">
        <v>72</v>
      </c>
      <c r="B30" s="212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196"/>
      <c r="B31" s="197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198" t="s">
        <v>0</v>
      </c>
      <c r="B51" s="199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Z4:Z6"/>
    <mergeCell ref="X4:X6"/>
    <mergeCell ref="U4:U6"/>
    <mergeCell ref="V4:V6"/>
    <mergeCell ref="Y4:Y6"/>
    <mergeCell ref="W4:W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AO4:AO6"/>
    <mergeCell ref="AM4:AM6"/>
    <mergeCell ref="AG4:AG6"/>
    <mergeCell ref="AE4:AE6"/>
    <mergeCell ref="AF4:AF6"/>
    <mergeCell ref="AJ4:AJ6"/>
    <mergeCell ref="AK4:AK6"/>
    <mergeCell ref="AL4:AL6"/>
    <mergeCell ref="T4:T6"/>
    <mergeCell ref="I4:I6"/>
    <mergeCell ref="F4:F6"/>
    <mergeCell ref="G4:G6"/>
    <mergeCell ref="H4:H6"/>
    <mergeCell ref="M4:M6"/>
    <mergeCell ref="N4:N6"/>
    <mergeCell ref="B4:B6"/>
    <mergeCell ref="O4:O6"/>
    <mergeCell ref="P4:P6"/>
    <mergeCell ref="R4:R6"/>
    <mergeCell ref="S4:S6"/>
    <mergeCell ref="K4:K6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X27:X29"/>
    <mergeCell ref="Y27:Y29"/>
    <mergeCell ref="T27:T29"/>
    <mergeCell ref="A20:B20"/>
    <mergeCell ref="A27:A29"/>
    <mergeCell ref="B27:B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F35" sqref="F35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8">
        <f ca="1">NOW()</f>
        <v>44880.694293287037</v>
      </c>
      <c r="B2" s="188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165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5" t="s">
        <v>1</v>
      </c>
      <c r="B8" s="185" t="s">
        <v>2</v>
      </c>
      <c r="C8" s="189" t="s">
        <v>101</v>
      </c>
      <c r="D8" s="185" t="s">
        <v>110</v>
      </c>
      <c r="E8" s="179" t="s">
        <v>117</v>
      </c>
      <c r="F8" s="185" t="s">
        <v>111</v>
      </c>
      <c r="G8" s="185" t="s">
        <v>112</v>
      </c>
      <c r="H8" s="185" t="s">
        <v>113</v>
      </c>
      <c r="I8" s="185" t="s">
        <v>114</v>
      </c>
      <c r="J8" s="179" t="s">
        <v>102</v>
      </c>
      <c r="K8" s="179" t="s">
        <v>147</v>
      </c>
      <c r="L8" s="217" t="s">
        <v>118</v>
      </c>
    </row>
    <row r="9" spans="1:20" s="85" customFormat="1" ht="13.15" customHeight="1" x14ac:dyDescent="0.2">
      <c r="A9" s="185"/>
      <c r="B9" s="185"/>
      <c r="C9" s="189"/>
      <c r="D9" s="185"/>
      <c r="E9" s="179"/>
      <c r="F9" s="185"/>
      <c r="G9" s="185"/>
      <c r="H9" s="185"/>
      <c r="I9" s="185"/>
      <c r="J9" s="179"/>
      <c r="K9" s="179"/>
      <c r="L9" s="218"/>
    </row>
    <row r="10" spans="1:20" s="85" customFormat="1" ht="100.5" customHeight="1" x14ac:dyDescent="0.2">
      <c r="A10" s="185"/>
      <c r="B10" s="185"/>
      <c r="C10" s="189"/>
      <c r="D10" s="185"/>
      <c r="E10" s="179"/>
      <c r="F10" s="185"/>
      <c r="G10" s="185"/>
      <c r="H10" s="185"/>
      <c r="I10" s="185"/>
      <c r="J10" s="179"/>
      <c r="K10" s="179"/>
      <c r="L10" s="180"/>
    </row>
    <row r="11" spans="1:20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3"/>
      <c r="B12" s="184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hidden="1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hidden="1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hidden="1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hidden="1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hidden="1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hidden="1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hidden="1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hidden="1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86" t="s">
        <v>0</v>
      </c>
      <c r="B24" s="186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I8:I10"/>
    <mergeCell ref="G8:G10"/>
    <mergeCell ref="A11:B11"/>
    <mergeCell ref="A12:B12"/>
    <mergeCell ref="A24:B24"/>
    <mergeCell ref="E8:E10"/>
    <mergeCell ref="D8:D10"/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2025</vt:lpstr>
      <vt:lpstr>ИНП2025</vt:lpstr>
      <vt:lpstr>ИБР2025</vt:lpstr>
      <vt:lpstr>Регион сбалансир 2025</vt:lpstr>
      <vt:lpstr>ИБР2025!Заголовки_для_печати</vt:lpstr>
      <vt:lpstr>ИНП2025!Заголовки_для_печати</vt:lpstr>
      <vt:lpstr>'Регион сбалансир 2025'!Заголовки_для_печати</vt:lpstr>
      <vt:lpstr>'Регион ФФПП 2025'!Заголовки_для_печати</vt:lpstr>
      <vt:lpstr>ИБР2025!Область_печати</vt:lpstr>
      <vt:lpstr>ИНП2025!Область_печати</vt:lpstr>
      <vt:lpstr>'Регион сбалансир 2025'!Область_печати</vt:lpstr>
      <vt:lpstr>'Регион ФФПП 2025'!Область_печати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2022-11-01T14:51:11Z</cp:lastPrinted>
  <dcterms:created xsi:type="dcterms:W3CDTF">1996-11-09T08:12:45Z</dcterms:created>
  <dcterms:modified xsi:type="dcterms:W3CDTF">2022-11-15T13:39:55Z</dcterms:modified>
</cp:coreProperties>
</file>