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МАТЕРИАЛЫ К ПРОЕКТУ БЮДЖЕТА\"/>
    </mc:Choice>
  </mc:AlternateContent>
  <xr:revisionPtr revIDLastSave="0" documentId="8_{66D42BD1-3ED0-4B42-939C-78F049567766}" xr6:coauthVersionLast="45" xr6:coauthVersionMax="45" xr10:uidLastSave="{00000000-0000-0000-0000-000000000000}"/>
  <bookViews>
    <workbookView xWindow="-120" yWindow="-120" windowWidth="29040" windowHeight="15840"/>
  </bookViews>
  <sheets>
    <sheet name="свод" sheetId="3" r:id="rId1"/>
    <sheet name="услуги и работы" sheetId="1" r:id="rId2"/>
    <sheet name="расчет образование" sheetId="2" r:id="rId3"/>
    <sheet name="расчет дши" sheetId="4" r:id="rId4"/>
  </sheets>
  <externalReferences>
    <externalReference r:id="rId5"/>
    <externalReference r:id="rId6"/>
    <externalReference r:id="rId7"/>
  </externalReferences>
  <definedNames>
    <definedName name="_xlnm.Print_Area" localSheetId="0">свод!$A$1:$L$65</definedName>
    <definedName name="_xlnm.Print_Area" localSheetId="1">'услуги и работы'!$A$1:$L$109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8" i="3" l="1"/>
  <c r="L28" i="3"/>
  <c r="J28" i="3"/>
  <c r="G31" i="3"/>
  <c r="G28" i="3"/>
  <c r="G30" i="3"/>
  <c r="H29" i="3"/>
  <c r="I29" i="3"/>
  <c r="G29" i="3"/>
  <c r="K72" i="1"/>
  <c r="L72" i="1"/>
  <c r="J72" i="1"/>
  <c r="H75" i="1"/>
  <c r="I75" i="1"/>
  <c r="G75" i="1"/>
  <c r="H74" i="1"/>
  <c r="I74" i="1"/>
  <c r="G74" i="1"/>
  <c r="H73" i="1"/>
  <c r="I73" i="1"/>
  <c r="G73" i="1"/>
  <c r="H72" i="1"/>
  <c r="I72" i="1"/>
  <c r="G72" i="1"/>
  <c r="H31" i="3"/>
  <c r="I31" i="3"/>
  <c r="H30" i="3"/>
  <c r="I30" i="3"/>
  <c r="H28" i="3"/>
  <c r="I28" i="3"/>
  <c r="H27" i="3"/>
  <c r="I27" i="3"/>
  <c r="G27" i="3"/>
  <c r="H26" i="3"/>
  <c r="I26" i="3"/>
  <c r="G26" i="3"/>
  <c r="H25" i="3"/>
  <c r="I25" i="3"/>
  <c r="G25" i="3"/>
  <c r="H24" i="3"/>
  <c r="I24" i="3"/>
  <c r="G24" i="3"/>
  <c r="G23" i="3"/>
  <c r="H23" i="3"/>
  <c r="I23" i="3"/>
  <c r="H22" i="3"/>
  <c r="I22" i="3"/>
  <c r="G22" i="3"/>
  <c r="G21" i="3"/>
  <c r="H21" i="3"/>
  <c r="I21" i="3"/>
  <c r="H20" i="3"/>
  <c r="I20" i="3"/>
  <c r="G20" i="3"/>
  <c r="G18" i="3"/>
  <c r="H18" i="3"/>
  <c r="I18" i="3"/>
  <c r="G19" i="3"/>
  <c r="H19" i="3"/>
  <c r="I19" i="3"/>
  <c r="H17" i="3"/>
  <c r="I17" i="3"/>
  <c r="G17" i="3"/>
  <c r="H16" i="3"/>
  <c r="I16" i="3"/>
  <c r="G16" i="3"/>
  <c r="H15" i="3"/>
  <c r="I15" i="3"/>
  <c r="G15" i="3"/>
  <c r="H14" i="3"/>
  <c r="I14" i="3"/>
  <c r="G14" i="3"/>
  <c r="L25" i="3"/>
  <c r="K63" i="1"/>
  <c r="L63" i="1"/>
  <c r="J63" i="1"/>
  <c r="K56" i="1"/>
  <c r="L56" i="1"/>
  <c r="J56" i="1"/>
  <c r="K49" i="1"/>
  <c r="L49" i="1"/>
  <c r="J49" i="1"/>
  <c r="K47" i="1"/>
  <c r="L47" i="1"/>
  <c r="J47" i="1"/>
  <c r="K45" i="1"/>
  <c r="L45" i="1"/>
  <c r="J45" i="1"/>
  <c r="K40" i="1"/>
  <c r="L40" i="1"/>
  <c r="J40" i="1"/>
  <c r="K38" i="1"/>
  <c r="L38" i="1"/>
  <c r="J38" i="1"/>
  <c r="K33" i="1"/>
  <c r="L33" i="1"/>
  <c r="O15" i="1"/>
  <c r="L17" i="3"/>
  <c r="J33" i="1"/>
  <c r="K30" i="1"/>
  <c r="L30" i="1"/>
  <c r="J30" i="1"/>
  <c r="K25" i="1"/>
  <c r="L25" i="1"/>
  <c r="J25" i="1"/>
  <c r="K22" i="1"/>
  <c r="L22" i="1"/>
  <c r="J22" i="1"/>
  <c r="L17" i="1"/>
  <c r="K17" i="1"/>
  <c r="N15" i="1"/>
  <c r="K17" i="3"/>
  <c r="J17" i="1"/>
  <c r="J14" i="1"/>
  <c r="M14" i="1"/>
  <c r="J14" i="3"/>
  <c r="B6" i="2"/>
  <c r="L70" i="1"/>
  <c r="K70" i="1"/>
  <c r="J70" i="1"/>
  <c r="L69" i="1"/>
  <c r="L68" i="1"/>
  <c r="L24" i="3"/>
  <c r="J69" i="1"/>
  <c r="J25" i="3"/>
  <c r="J68" i="1"/>
  <c r="J24" i="3"/>
  <c r="K69" i="1"/>
  <c r="K25" i="3"/>
  <c r="K68" i="1"/>
  <c r="K24" i="3"/>
  <c r="B21" i="2"/>
  <c r="B30" i="2"/>
  <c r="B20" i="2"/>
  <c r="F33" i="2"/>
  <c r="F5" i="2"/>
  <c r="M15" i="1"/>
  <c r="J17" i="3"/>
  <c r="B19" i="4"/>
  <c r="A36" i="2"/>
  <c r="A35" i="2"/>
  <c r="A34" i="2"/>
  <c r="L33" i="2"/>
  <c r="L38" i="2"/>
  <c r="D31" i="2"/>
  <c r="K33" i="2"/>
  <c r="K38" i="2"/>
  <c r="C31" i="2"/>
  <c r="J33" i="2"/>
  <c r="B31" i="2"/>
  <c r="H33" i="2"/>
  <c r="H38" i="2"/>
  <c r="G33" i="2"/>
  <c r="C32" i="2"/>
  <c r="B32" i="2"/>
  <c r="D30" i="2"/>
  <c r="C30" i="2"/>
  <c r="A29" i="2"/>
  <c r="A28" i="2"/>
  <c r="A27" i="2"/>
  <c r="A26" i="2"/>
  <c r="A25" i="2"/>
  <c r="L24" i="2"/>
  <c r="D22" i="2"/>
  <c r="D24" i="2"/>
  <c r="K24" i="2"/>
  <c r="C22" i="2"/>
  <c r="J24" i="2"/>
  <c r="B22" i="2"/>
  <c r="H24" i="2"/>
  <c r="G24" i="2"/>
  <c r="C23" i="2"/>
  <c r="F24" i="2"/>
  <c r="F38" i="2"/>
  <c r="D21" i="2"/>
  <c r="C21" i="2"/>
  <c r="L19" i="2"/>
  <c r="K19" i="2"/>
  <c r="J19" i="2"/>
  <c r="A18" i="2"/>
  <c r="A17" i="2"/>
  <c r="A16" i="2"/>
  <c r="A15" i="2"/>
  <c r="A14" i="2"/>
  <c r="A13" i="2"/>
  <c r="A12" i="2"/>
  <c r="A11" i="2"/>
  <c r="A10" i="2"/>
  <c r="A9" i="2"/>
  <c r="A8" i="2"/>
  <c r="D6" i="2"/>
  <c r="L14" i="1"/>
  <c r="O14" i="1"/>
  <c r="L14" i="3"/>
  <c r="C6" i="2"/>
  <c r="K14" i="1"/>
  <c r="N14" i="1"/>
  <c r="K14" i="3"/>
  <c r="A7" i="2"/>
  <c r="B19" i="2"/>
  <c r="B2" i="2"/>
  <c r="A6" i="2"/>
  <c r="L5" i="2"/>
  <c r="D3" i="2"/>
  <c r="K5" i="2"/>
  <c r="C3" i="2"/>
  <c r="C5" i="2"/>
  <c r="J5" i="2"/>
  <c r="B3" i="2"/>
  <c r="H5" i="2"/>
  <c r="D4" i="2"/>
  <c r="G5" i="2"/>
  <c r="C4" i="2"/>
  <c r="B4" i="2"/>
  <c r="I76" i="1"/>
  <c r="H76" i="1"/>
  <c r="G76" i="1"/>
  <c r="L32" i="3"/>
  <c r="K32" i="3"/>
  <c r="J32" i="3"/>
  <c r="I32" i="3"/>
  <c r="H32" i="3"/>
  <c r="G32" i="3"/>
  <c r="B36" i="4"/>
  <c r="B27" i="4"/>
  <c r="E9" i="4"/>
  <c r="G34" i="4"/>
  <c r="D9" i="4"/>
  <c r="F26" i="4"/>
  <c r="C9" i="4"/>
  <c r="C15" i="4"/>
  <c r="D20" i="2"/>
  <c r="C20" i="2"/>
  <c r="C19" i="2"/>
  <c r="C2" i="2"/>
  <c r="B5" i="2"/>
  <c r="G38" i="2"/>
  <c r="D23" i="2"/>
  <c r="C24" i="2"/>
  <c r="C33" i="2"/>
  <c r="C38" i="2"/>
  <c r="B33" i="2"/>
  <c r="J38" i="2"/>
  <c r="D19" i="2"/>
  <c r="D2" i="2"/>
  <c r="D5" i="2"/>
  <c r="B23" i="2"/>
  <c r="B24" i="2"/>
  <c r="D32" i="2"/>
  <c r="D33" i="2"/>
  <c r="D38" i="2"/>
  <c r="B38" i="2"/>
  <c r="D18" i="4"/>
  <c r="C18" i="4"/>
  <c r="D17" i="4"/>
  <c r="F17" i="4"/>
  <c r="E17" i="4"/>
  <c r="G15" i="4"/>
  <c r="C17" i="4"/>
  <c r="E15" i="4"/>
  <c r="D15" i="4"/>
  <c r="C10" i="4"/>
  <c r="F14" i="4"/>
  <c r="F15" i="4"/>
  <c r="G18" i="4"/>
  <c r="F18" i="4"/>
  <c r="E18" i="4"/>
  <c r="D23" i="4"/>
  <c r="C26" i="4"/>
  <c r="E26" i="4"/>
  <c r="F25" i="4"/>
  <c r="C25" i="4"/>
  <c r="G23" i="4"/>
  <c r="C23" i="4"/>
  <c r="G25" i="4"/>
  <c r="F23" i="4"/>
  <c r="D26" i="4"/>
  <c r="E35" i="4"/>
  <c r="C32" i="4"/>
  <c r="D35" i="4"/>
  <c r="F35" i="4"/>
  <c r="F34" i="4"/>
  <c r="G32" i="4"/>
  <c r="C34" i="4"/>
  <c r="E10" i="4"/>
  <c r="C31" i="4"/>
  <c r="C35" i="4"/>
  <c r="F32" i="4"/>
  <c r="G26" i="4"/>
  <c r="D25" i="4"/>
  <c r="E23" i="4"/>
  <c r="D10" i="4"/>
  <c r="E25" i="4"/>
  <c r="D33" i="4"/>
  <c r="E32" i="4"/>
  <c r="D34" i="4"/>
  <c r="G33" i="4"/>
  <c r="E34" i="4"/>
  <c r="G35" i="4"/>
  <c r="D32" i="4"/>
  <c r="G17" i="4"/>
  <c r="D16" i="4"/>
  <c r="E19" i="4"/>
  <c r="I6" i="4"/>
  <c r="J30" i="3"/>
  <c r="H15" i="4"/>
  <c r="C14" i="4"/>
  <c r="H17" i="4"/>
  <c r="G16" i="4"/>
  <c r="H16" i="4"/>
  <c r="D14" i="4"/>
  <c r="D19" i="4"/>
  <c r="I5" i="4"/>
  <c r="J31" i="3"/>
  <c r="C16" i="4"/>
  <c r="G14" i="4"/>
  <c r="H18" i="4"/>
  <c r="F16" i="4"/>
  <c r="C19" i="4"/>
  <c r="I4" i="4"/>
  <c r="H26" i="4"/>
  <c r="H25" i="4"/>
  <c r="E27" i="4"/>
  <c r="J6" i="4"/>
  <c r="K30" i="3"/>
  <c r="H32" i="4"/>
  <c r="H34" i="4"/>
  <c r="D31" i="4"/>
  <c r="D36" i="4"/>
  <c r="K5" i="4"/>
  <c r="L31" i="3"/>
  <c r="H35" i="4"/>
  <c r="C33" i="4"/>
  <c r="F31" i="4"/>
  <c r="G31" i="4"/>
  <c r="G36" i="4"/>
  <c r="K8" i="4"/>
  <c r="F33" i="4"/>
  <c r="D22" i="4"/>
  <c r="F24" i="4"/>
  <c r="F22" i="4"/>
  <c r="D24" i="4"/>
  <c r="G24" i="4"/>
  <c r="G22" i="4"/>
  <c r="C22" i="4"/>
  <c r="C24" i="4"/>
  <c r="H23" i="4"/>
  <c r="E36" i="4"/>
  <c r="K6" i="4"/>
  <c r="L30" i="3"/>
  <c r="F19" i="4"/>
  <c r="I7" i="4"/>
  <c r="J29" i="3"/>
  <c r="D27" i="4"/>
  <c r="J5" i="4"/>
  <c r="K31" i="3"/>
  <c r="G19" i="4"/>
  <c r="I8" i="4"/>
  <c r="I9" i="4"/>
  <c r="H14" i="4"/>
  <c r="H19" i="4"/>
  <c r="G27" i="4"/>
  <c r="J8" i="4"/>
  <c r="F27" i="4"/>
  <c r="J7" i="4"/>
  <c r="K29" i="3"/>
  <c r="H33" i="4"/>
  <c r="C36" i="4"/>
  <c r="K4" i="4"/>
  <c r="H31" i="4"/>
  <c r="F36" i="4"/>
  <c r="K7" i="4"/>
  <c r="L29" i="3"/>
  <c r="C27" i="4"/>
  <c r="J4" i="4"/>
  <c r="H22" i="4"/>
  <c r="H24" i="4"/>
  <c r="K9" i="4"/>
  <c r="J9" i="4"/>
  <c r="H36" i="4"/>
  <c r="H27" i="4"/>
</calcChain>
</file>

<file path=xl/sharedStrings.xml><?xml version="1.0" encoding="utf-8"?>
<sst xmlns="http://schemas.openxmlformats.org/spreadsheetml/2006/main" count="449" uniqueCount="94">
  <si>
    <t>Единица измерения</t>
  </si>
  <si>
    <t>период</t>
  </si>
  <si>
    <t>Наименование муниципальной услуги (работы)</t>
  </si>
  <si>
    <t>Организация деятельности клубных формирований и формирований самодеятельного народного творчества</t>
  </si>
  <si>
    <t>единица</t>
  </si>
  <si>
    <t>человек</t>
  </si>
  <si>
    <t>Количество проведенных мероприятий</t>
  </si>
  <si>
    <t>Признак отнесения к услуге или работе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</si>
  <si>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</si>
  <si>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</si>
  <si>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Объем финансового обеспечения выполнения  муниципального задания, руб.</t>
  </si>
  <si>
    <t>Наименование бюджетного учреждения</t>
  </si>
  <si>
    <t>МБУК "Жирятинское КДО"</t>
  </si>
  <si>
    <t>МБУК "Жирятинское РБО"</t>
  </si>
  <si>
    <t>Показатель объема  муниципальной услуги (работы)</t>
  </si>
  <si>
    <t>МБОУ Жирятинская СОШ</t>
  </si>
  <si>
    <t>Реализация основных общеобразовательных программ основного общего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</si>
  <si>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</si>
  <si>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</si>
  <si>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</t>
  </si>
  <si>
    <t xml:space="preserve">Реализация основных общеобразовательных программ среднего общего образования </t>
  </si>
  <si>
    <t>услуга</t>
  </si>
  <si>
    <t xml:space="preserve">Наименованиепоказателя </t>
  </si>
  <si>
    <t xml:space="preserve">Число обучающихся </t>
  </si>
  <si>
    <t>Число детей</t>
  </si>
  <si>
    <t>МБОУ Страшевичская СОШ</t>
  </si>
  <si>
    <t>МБОУ Воробейнская СОШ</t>
  </si>
  <si>
    <t>МБОУ Морачевская ООШ</t>
  </si>
  <si>
    <t>МБОУ Кульневская ООШ</t>
  </si>
  <si>
    <t>МБДОУ д/с Колокольчик</t>
  </si>
  <si>
    <t>МБДОУ д/с Аленка</t>
  </si>
  <si>
    <t>МБДОУ д/с Солнышко</t>
  </si>
  <si>
    <t>МБУ ДО ДДТ Жирятинского района</t>
  </si>
  <si>
    <t>МБУ ДО ДЮСШ</t>
  </si>
  <si>
    <t>МБУ "ЦППМСП"</t>
  </si>
  <si>
    <t xml:space="preserve">Коррекционно-развивающая, компенсирующая и логопедическая помощь обучающимся 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</si>
  <si>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</si>
  <si>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человеко-час</t>
  </si>
  <si>
    <t>Число человеко-часов пребывания</t>
  </si>
  <si>
    <t>МБУ "МФЦ В ЖИРЯТИНСКОМ РАЙОНЕ"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</si>
  <si>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</si>
  <si>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услуг</t>
  </si>
  <si>
    <t>МБУДО "ЖИРЯТИНСКАЯ ДШИ"</t>
  </si>
  <si>
    <t>Количество человеко-часов</t>
  </si>
  <si>
    <t>Общегосударственные вопросы</t>
  </si>
  <si>
    <t>Культура</t>
  </si>
  <si>
    <t>Образование</t>
  </si>
  <si>
    <t>МБОУ Колоднянская ООШ</t>
  </si>
  <si>
    <t>по Жирятинскому району</t>
  </si>
  <si>
    <t xml:space="preserve">Количество человеко-часов </t>
  </si>
  <si>
    <t>Число человеко-дней пребывания</t>
  </si>
  <si>
    <t>Число человеко-дней обучения</t>
  </si>
  <si>
    <t>человеко-день</t>
  </si>
  <si>
    <t>Школы</t>
  </si>
  <si>
    <t>Итого:</t>
  </si>
  <si>
    <t>Дошкольные группы</t>
  </si>
  <si>
    <t>Детские сады</t>
  </si>
  <si>
    <t>Дошкольное образование</t>
  </si>
  <si>
    <t xml:space="preserve"> </t>
  </si>
  <si>
    <r>
      <t xml:space="preserve">2018 год </t>
    </r>
    <r>
      <rPr>
        <b/>
        <u/>
        <sz val="10"/>
        <rFont val="Times New Roman"/>
        <family val="1"/>
        <charset val="204"/>
      </rPr>
      <t>скрыть</t>
    </r>
  </si>
  <si>
    <t>Название программ</t>
  </si>
  <si>
    <t xml:space="preserve"> художественная</t>
  </si>
  <si>
    <t>Общеразвивающая</t>
  </si>
  <si>
    <t>Предпрофесиональная</t>
  </si>
  <si>
    <t>фортепиано</t>
  </si>
  <si>
    <t>живопись</t>
  </si>
  <si>
    <t>хореографическое творчество</t>
  </si>
  <si>
    <t>Показатель объема для расчета</t>
  </si>
  <si>
    <t xml:space="preserve">Показатель объема </t>
  </si>
  <si>
    <t>народные инструменты</t>
  </si>
  <si>
    <t>Итого</t>
  </si>
  <si>
    <t>Итого без живописи</t>
  </si>
  <si>
    <t>Стоимость услуги</t>
  </si>
  <si>
    <t>Комунальные и сод. Имущества</t>
  </si>
  <si>
    <t>Меры</t>
  </si>
  <si>
    <t>Налоги</t>
  </si>
  <si>
    <t>З/плата с начислениями педагогическая</t>
  </si>
  <si>
    <t>З/плата с начислениями АУП и рабочие</t>
  </si>
  <si>
    <t>2018 год</t>
  </si>
  <si>
    <t>2022 год</t>
  </si>
  <si>
    <t xml:space="preserve">Наименование показателя </t>
  </si>
  <si>
    <t>Организация и проведение мероприятий</t>
  </si>
  <si>
    <t>Реализация основных общеобразовательных программ дошкольного образования (от 1 до 3-х лет)</t>
  </si>
  <si>
    <t>Реализация основных общеобразовательных программ дошкольного образования(от 3-х до 8-ми)</t>
  </si>
  <si>
    <t>Реализация дополнительных общеразвивающих программ (не указано)</t>
  </si>
  <si>
    <t>Реализация дополнительных общеразвивающих программ (физкультурно-спортивная)</t>
  </si>
  <si>
    <t>Реализация дополнительных общеразвивающих программ (художественная)</t>
  </si>
  <si>
    <t>Реализация дополнительных предпрофессиональных программ в области искусств (хореографическое творчество)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</si>
  <si>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</si>
  <si>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</si>
  <si>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(народные инструменты)</t>
  </si>
  <si>
    <t>2023 год</t>
  </si>
  <si>
    <t>Сведения о планируемых на очередной 2022  год и на плановый период 2023 и 2024 годов объемах оказания муниципальных услуг (работ), а ткже объемах субсидии на финансовое обеспечение муниципальных заданий на оказание соответствующих муниципальных услуг (выполнение работ)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</si>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</sst>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b/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8" fillId="2" borderId="28">
      <alignment horizontal="right" vertical="top" shrinkToFit="1"/>
    </xf>
    <xf numFmtId="4" fontId="8" fillId="3" borderId="28">
      <alignment horizontal="right" vertical="top" shrinkToFit="1"/>
    </xf>
  </cellStyleXfs>
  <cellXfs count="14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3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3" fillId="0" borderId="6" xfId="0" applyFont="1" applyBorder="1" applyAlignment="1">
      <alignment wrapText="1"/>
    </xf>
    <xf numFmtId="0" fontId="2" fillId="0" borderId="0" xfId="0" applyFont="1"/>
    <xf numFmtId="4" fontId="0" fillId="0" borderId="0" xfId="0" applyNumberFormat="1"/>
    <xf numFmtId="0" fontId="5" fillId="0" borderId="0" xfId="0" applyFont="1"/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" fontId="5" fillId="4" borderId="0" xfId="0" applyNumberFormat="1" applyFont="1" applyFill="1"/>
    <xf numFmtId="4" fontId="1" fillId="4" borderId="0" xfId="0" applyNumberFormat="1" applyFont="1" applyFill="1"/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/>
    <xf numFmtId="0" fontId="3" fillId="5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2" fontId="2" fillId="0" borderId="0" xfId="0" applyNumberFormat="1" applyFont="1"/>
    <xf numFmtId="2" fontId="0" fillId="0" borderId="0" xfId="0" applyNumberFormat="1"/>
    <xf numFmtId="2" fontId="5" fillId="0" borderId="0" xfId="0" applyNumberFormat="1" applyFont="1"/>
    <xf numFmtId="2" fontId="2" fillId="0" borderId="0" xfId="0" applyNumberFormat="1" applyFont="1" applyAlignment="1">
      <alignment wrapText="1"/>
    </xf>
    <xf numFmtId="0" fontId="3" fillId="6" borderId="1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2" fontId="0" fillId="7" borderId="0" xfId="0" applyNumberFormat="1" applyFill="1"/>
    <xf numFmtId="0" fontId="3" fillId="0" borderId="11" xfId="0" applyFont="1" applyBorder="1" applyAlignment="1">
      <alignment horizontal="center" vertical="center" wrapText="1"/>
    </xf>
    <xf numFmtId="0" fontId="0" fillId="8" borderId="0" xfId="0" applyFill="1"/>
    <xf numFmtId="0" fontId="9" fillId="0" borderId="0" xfId="0" applyFont="1" applyAlignment="1">
      <alignment wrapText="1"/>
    </xf>
    <xf numFmtId="0" fontId="10" fillId="0" borderId="0" xfId="0" applyFont="1"/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vertical="center" wrapText="1" shrinkToFit="1"/>
    </xf>
    <xf numFmtId="0" fontId="3" fillId="7" borderId="3" xfId="0" applyFont="1" applyFill="1" applyBorder="1" applyAlignment="1">
      <alignment vertical="center" wrapText="1" shrinkToFit="1"/>
    </xf>
    <xf numFmtId="0" fontId="3" fillId="7" borderId="6" xfId="0" applyFont="1" applyFill="1" applyBorder="1" applyAlignment="1">
      <alignment vertical="center" wrapText="1" shrinkToFit="1"/>
    </xf>
    <xf numFmtId="0" fontId="3" fillId="7" borderId="4" xfId="0" applyFont="1" applyFill="1" applyBorder="1" applyAlignment="1">
      <alignment vertical="center" wrapText="1" shrinkToFit="1"/>
    </xf>
    <xf numFmtId="0" fontId="3" fillId="7" borderId="2" xfId="0" applyFont="1" applyFill="1" applyBorder="1" applyAlignment="1">
      <alignment vertical="center" wrapText="1" shrinkToFit="1"/>
    </xf>
    <xf numFmtId="0" fontId="0" fillId="7" borderId="0" xfId="0" applyFill="1"/>
    <xf numFmtId="0" fontId="2" fillId="7" borderId="0" xfId="0" applyFont="1" applyFill="1" applyAlignment="1">
      <alignment wrapText="1"/>
    </xf>
    <xf numFmtId="0" fontId="2" fillId="7" borderId="0" xfId="0" applyFont="1" applyFill="1"/>
    <xf numFmtId="0" fontId="3" fillId="7" borderId="2" xfId="0" applyFont="1" applyFill="1" applyBorder="1"/>
    <xf numFmtId="2" fontId="3" fillId="7" borderId="3" xfId="0" applyNumberFormat="1" applyFont="1" applyFill="1" applyBorder="1" applyAlignment="1">
      <alignment horizontal="center" vertical="center"/>
    </xf>
    <xf numFmtId="0" fontId="3" fillId="7" borderId="5" xfId="0" applyFont="1" applyFill="1" applyBorder="1"/>
    <xf numFmtId="0" fontId="3" fillId="7" borderId="6" xfId="0" applyFont="1" applyFill="1" applyBorder="1"/>
    <xf numFmtId="0" fontId="3" fillId="0" borderId="7" xfId="0" applyFont="1" applyBorder="1" applyAlignment="1">
      <alignment horizontal="center" vertical="center" wrapText="1" shrinkToFit="1"/>
    </xf>
    <xf numFmtId="4" fontId="6" fillId="4" borderId="0" xfId="0" applyNumberFormat="1" applyFont="1" applyFill="1"/>
    <xf numFmtId="0" fontId="1" fillId="4" borderId="0" xfId="0" applyFont="1" applyFill="1"/>
    <xf numFmtId="4" fontId="0" fillId="4" borderId="0" xfId="0" applyNumberFormat="1" applyFill="1"/>
    <xf numFmtId="4" fontId="2" fillId="4" borderId="0" xfId="0" applyNumberFormat="1" applyFont="1" applyFill="1"/>
    <xf numFmtId="3" fontId="1" fillId="4" borderId="0" xfId="0" applyNumberFormat="1" applyFont="1" applyFill="1"/>
    <xf numFmtId="4" fontId="6" fillId="4" borderId="0" xfId="0" applyNumberFormat="1" applyFont="1" applyFill="1" applyAlignment="1">
      <alignment wrapText="1"/>
    </xf>
    <xf numFmtId="4" fontId="9" fillId="4" borderId="0" xfId="0" applyNumberFormat="1" applyFont="1" applyFill="1"/>
    <xf numFmtId="0" fontId="0" fillId="4" borderId="0" xfId="0" applyFill="1"/>
    <xf numFmtId="0" fontId="2" fillId="4" borderId="0" xfId="0" applyFont="1" applyFill="1"/>
    <xf numFmtId="0" fontId="10" fillId="4" borderId="0" xfId="0" applyFont="1" applyFill="1"/>
    <xf numFmtId="4" fontId="3" fillId="7" borderId="1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4" fillId="0" borderId="0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4" fontId="3" fillId="0" borderId="1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3" fillId="7" borderId="6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</cellXfs>
  <cellStyles count="3">
    <cellStyle name="xl36" xfId="1"/>
    <cellStyle name="xl37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NIK\Documents\Users\User\Desktop\&#1086;&#1086;\&#1090;&#1072;&#1088;&#1080;&#1092;&#1080;&#1082;&#1072;&#1094;&#1080;&#1103;%2001.09.2018\07.%20&#1088;&#1072;&#1089;&#1095;&#1077;&#1090;&#1099;%20&#1052;&#1041;&#1058;%20+\09.%20&#1057;&#1091;&#1073;&#1074;&#1077;&#1085;&#1094;&#1080;&#1103;%20&#1089;&#1072;&#1076;&#1099;\09_&#1056;&#1072;&#1089;&#1095;&#1077;&#1090;%20&#1089;&#1091;&#1073;&#1074;&#1077;&#1085;&#1094;&#1080;&#1080;%20&#1089;&#1072;&#1076;&#1099;%202019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NIK\Documents\Users\User\Desktop\&#1086;&#1086;\&#1090;&#1072;&#1088;&#1080;&#1092;&#1080;&#1082;&#1072;&#1094;&#1080;&#1103;%2001.09.2018\07.%20&#1088;&#1072;&#1089;&#1095;&#1077;&#1090;&#1099;%20&#1052;&#1041;&#1058;%20+\10.%20&#1057;&#1091;&#1073;&#1074;&#1077;&#1085;&#1094;&#1080;&#1103;%20&#1096;&#1082;&#1086;&#1083;&#1099;\10_&#1088;&#1072;&#1089;&#1095;&#1077;&#1090;%20&#1089;&#1091;&#1073;&#1074;&#1077;&#1085;&#1094;&#1080;&#1080;%20&#1064;&#1050;&#1054;&#1051;&#1067;%20%202019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1;&#1072;&#1079;&#1091;&#1090;&#1080;&#1085;&#1072;/&#1080;&#1085;&#1092;&#1086;&#1088;&#1084;&#1072;&#1094;&#1080;&#1103;%20&#1074;%20&#1092;&#1080;&#1085;&#1091;&#1087;&#1088;&#1072;&#1074;&#1083;&#1077;&#1085;&#1080;&#1077;/2020%20&#1075;&#1086;&#1076;/&#1055;&#1088;&#1086;&#1077;&#1082;&#1090;%20&#1073;&#1102;&#1076;&#1078;&#1077;&#1090;&#1072;%202021-2022%20&#1075;&#1086;&#1076;/&#1057;&#1074;&#1077;&#1076;&#1077;&#1085;&#1080;&#1103;%20&#1086;%20&#1087;&#1083;&#1072;&#1085;&#1080;&#1088;&#1091;&#1077;&#1084;&#1099;&#1093;%20&#1086;&#1073;&#1098;&#1077;&#1084;&#1072;&#1093;%20&#1084;&#1091;&#1085;.&#1091;&#1089;&#1083;&#1091;&#1075;%202021-2022-2023%20&#1075;&#1086;&#1076;%20&#1072;&#1076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д "/>
      <sheetName val="уч-вспом "/>
      <sheetName val="адм.управленч"/>
      <sheetName val="норматив 816"/>
      <sheetName val="расчет"/>
      <sheetName val="ИТ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77">
          <cell r="C277" t="str">
            <v>Муниципальное бюджетное дошкольное образовательное учреждение детский сад "Колокольчик"</v>
          </cell>
        </row>
        <row r="278">
          <cell r="C278" t="str">
            <v>Муниципальное бюджетное дошкольное образовательное учреждение детский сад "Аленка"</v>
          </cell>
        </row>
        <row r="279">
          <cell r="C279" t="str">
            <v>Муниципальное бюджетное дошкольное образовательное учреждение детский сад "Солнышко"</v>
          </cell>
        </row>
        <row r="280">
          <cell r="C280" t="str">
            <v>Дошкольная группа муниципального бюджетного образовательного учреждения Жирятинская средняя общеобразовательная школа Жирятинского района Брянской области</v>
          </cell>
        </row>
        <row r="281">
          <cell r="C281" t="str">
            <v>Дошкольная группа Савлуковского филиала муниципального бюджетного образовательного учреждения Жирятинская средняя общеобразовательная школа Жирятинского района Брянской области</v>
          </cell>
        </row>
        <row r="282">
          <cell r="C282" t="str">
            <v>Дошкольная группа муниципального бюджетного образовательного учреждения Морачевская основная общеобразовательная школа Жирятинского района Брянской области</v>
          </cell>
        </row>
        <row r="283">
          <cell r="C283" t="str">
            <v>Дошкольная группа муниципального бюджетного образовательного учреждения Страшевичская средняя общеобразовательная школа Жирятинского района Брянской области</v>
          </cell>
        </row>
        <row r="284">
          <cell r="C284" t="str">
            <v>Дошкольная группа Будлянского филиала муниципального бюджетного образовательного учреждения Воробейнская  средняя общеобразовательная школа Жирятинского района Брянской области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m"/>
      <sheetName val="data"/>
      <sheetName val="Анализ"/>
    </sheetNames>
    <sheetDataSet>
      <sheetData sheetId="0"/>
      <sheetData sheetId="1" refreshError="1">
        <row r="205">
          <cell r="C205" t="str">
            <v>Муниципальное бюджетное общеобразовательное учреждение Жирятинская средняя общеобразовательная школа Жирятинского района Брянской области</v>
          </cell>
        </row>
        <row r="206">
          <cell r="C206" t="str">
            <v>Савлуковский филиал муниципального бюджетного общеобразовательного учреждения Жирятинская средняя общеобразовательная школа Жирятинского района Брянской области</v>
          </cell>
        </row>
        <row r="207">
          <cell r="C207" t="str">
            <v>Муниципальное бюджетное общеобразовательное учреждение Страшевичская средняя общеобразовательная школа Жирятинского района Брянской области</v>
          </cell>
        </row>
        <row r="208">
          <cell r="C208" t="str">
            <v>Муниципальное бюджетное общеобразовательное учреждение Колоднянская основная общеобразовательная школа Жирятинского района Брянской области</v>
          </cell>
        </row>
        <row r="209">
          <cell r="C209" t="str">
            <v>Муниципальное бюджетное общеобразовательное учреждение Воробейнская средняя общеобразовательная школа Жирятинского района Брянской области</v>
          </cell>
        </row>
        <row r="210">
          <cell r="C210" t="str">
            <v>Будлянский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    </cell>
        </row>
        <row r="211">
          <cell r="C211" t="str">
            <v>Норинский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    </cell>
        </row>
        <row r="212">
          <cell r="C212" t="str">
            <v>Муниципальное бюджетное общеобразовательное учреждение Кульневская основная общеобразовательная школа Жирятинского района Брянской области</v>
          </cell>
        </row>
        <row r="213">
          <cell r="C213" t="str">
            <v>Муниципальное бюджетное общеобразовательное учреждение Морачевская основная общеобразовательная школа Жирятинского района Брянской области</v>
          </cell>
        </row>
        <row r="214">
          <cell r="C214" t="str">
            <v>Высокский филиал муниципального бюджетного общеобразовательного учреждения Морачевская основная общеобразовательная школа Жирятинского района Брянской области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услуги и работы"/>
      <sheetName val="расчет образование"/>
      <sheetName val="расчет дши"/>
    </sheetNames>
    <sheetDataSet>
      <sheetData sheetId="0"/>
      <sheetData sheetId="1">
        <row r="76">
          <cell r="G76">
            <v>0</v>
          </cell>
          <cell r="H76">
            <v>0</v>
          </cell>
          <cell r="I76">
            <v>0</v>
          </cell>
        </row>
      </sheetData>
      <sheetData sheetId="2"/>
      <sheetData sheetId="3">
        <row r="8">
          <cell r="I8">
            <v>0</v>
          </cell>
          <cell r="J8">
            <v>0</v>
          </cell>
          <cell r="K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view="pageBreakPreview" zoomScale="90" zoomScaleNormal="100" zoomScaleSheetLayoutView="90" workbookViewId="0">
      <selection activeCell="P7" sqref="P7"/>
    </sheetView>
  </sheetViews>
  <sheetFormatPr defaultRowHeight="12.75" x14ac:dyDescent="0.2"/>
  <cols>
    <col min="1" max="1" width="13.7109375" style="1" customWidth="1"/>
    <col min="2" max="2" width="56.5703125" customWidth="1"/>
    <col min="3" max="3" width="10.28515625" customWidth="1"/>
    <col min="4" max="4" width="27.42578125" customWidth="1"/>
    <col min="5" max="5" width="14.28515625" customWidth="1"/>
    <col min="6" max="6" width="9.28515625" hidden="1" customWidth="1"/>
    <col min="10" max="12" width="12.28515625" bestFit="1" customWidth="1"/>
  </cols>
  <sheetData>
    <row r="2" spans="1:12" ht="26.25" customHeight="1" x14ac:dyDescent="0.2">
      <c r="A2" s="121" t="s">
        <v>92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x14ac:dyDescent="0.2">
      <c r="B3" s="121" t="s">
        <v>48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6" spans="1:12" x14ac:dyDescent="0.2">
      <c r="A6" s="122" t="s">
        <v>11</v>
      </c>
      <c r="B6" s="122" t="s">
        <v>2</v>
      </c>
      <c r="C6" s="122" t="s">
        <v>7</v>
      </c>
      <c r="D6" s="106" t="s">
        <v>14</v>
      </c>
      <c r="E6" s="107"/>
      <c r="F6" s="107"/>
      <c r="G6" s="107"/>
      <c r="H6" s="107"/>
      <c r="I6" s="108"/>
      <c r="J6" s="109" t="s">
        <v>10</v>
      </c>
      <c r="K6" s="110"/>
      <c r="L6" s="111"/>
    </row>
    <row r="7" spans="1:12" ht="33" customHeight="1" x14ac:dyDescent="0.2">
      <c r="A7" s="123"/>
      <c r="B7" s="123"/>
      <c r="C7" s="123"/>
      <c r="D7" s="115" t="s">
        <v>22</v>
      </c>
      <c r="E7" s="115" t="s">
        <v>0</v>
      </c>
      <c r="F7" s="32"/>
      <c r="G7" s="107" t="s">
        <v>1</v>
      </c>
      <c r="H7" s="107"/>
      <c r="I7" s="108"/>
      <c r="J7" s="112"/>
      <c r="K7" s="113"/>
      <c r="L7" s="114"/>
    </row>
    <row r="8" spans="1:12" ht="51" customHeight="1" x14ac:dyDescent="0.2">
      <c r="A8" s="124"/>
      <c r="B8" s="124"/>
      <c r="C8" s="124"/>
      <c r="D8" s="115"/>
      <c r="E8" s="115"/>
      <c r="F8" s="34" t="s">
        <v>59</v>
      </c>
      <c r="G8" s="2" t="s">
        <v>79</v>
      </c>
      <c r="H8" s="3" t="s">
        <v>91</v>
      </c>
      <c r="I8" s="3" t="s">
        <v>93</v>
      </c>
      <c r="J8" s="2" t="s">
        <v>79</v>
      </c>
      <c r="K8" s="3" t="s">
        <v>91</v>
      </c>
      <c r="L8" s="3" t="s">
        <v>93</v>
      </c>
    </row>
    <row r="9" spans="1:12" ht="24.75" customHeight="1" thickBot="1" x14ac:dyDescent="0.25">
      <c r="A9" s="116" t="s">
        <v>45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8"/>
    </row>
    <row r="10" spans="1:12" ht="24.75" customHeight="1" x14ac:dyDescent="0.2">
      <c r="A10" s="94" t="s">
        <v>12</v>
      </c>
      <c r="B10" s="58" t="s">
        <v>3</v>
      </c>
      <c r="C10" s="58" t="s">
        <v>21</v>
      </c>
      <c r="D10" s="59" t="s">
        <v>9</v>
      </c>
      <c r="E10" s="59" t="s">
        <v>5</v>
      </c>
      <c r="F10" s="19"/>
      <c r="G10" s="19">
        <v>876</v>
      </c>
      <c r="H10" s="19">
        <v>877</v>
      </c>
      <c r="I10" s="19">
        <v>879</v>
      </c>
      <c r="J10" s="119">
        <v>8259481</v>
      </c>
      <c r="K10" s="119">
        <v>4456683</v>
      </c>
      <c r="L10" s="119">
        <v>4443476</v>
      </c>
    </row>
    <row r="11" spans="1:12" ht="24.75" customHeight="1" thickBot="1" x14ac:dyDescent="0.25">
      <c r="A11" s="95"/>
      <c r="B11" s="60" t="s">
        <v>81</v>
      </c>
      <c r="C11" s="60" t="s">
        <v>21</v>
      </c>
      <c r="D11" s="61" t="s">
        <v>6</v>
      </c>
      <c r="E11" s="61" t="s">
        <v>4</v>
      </c>
      <c r="F11" s="20"/>
      <c r="G11" s="20">
        <v>1943</v>
      </c>
      <c r="H11" s="20">
        <v>1943</v>
      </c>
      <c r="I11" s="20">
        <v>1943</v>
      </c>
      <c r="J11" s="120"/>
      <c r="K11" s="120"/>
      <c r="L11" s="120"/>
    </row>
    <row r="12" spans="1:12" ht="38.25" customHeight="1" thickBot="1" x14ac:dyDescent="0.25">
      <c r="A12" s="31" t="s">
        <v>13</v>
      </c>
      <c r="B12" s="61" t="s">
        <v>8</v>
      </c>
      <c r="C12" s="62" t="s">
        <v>21</v>
      </c>
      <c r="D12" s="61" t="s">
        <v>9</v>
      </c>
      <c r="E12" s="61" t="s">
        <v>4</v>
      </c>
      <c r="F12" s="20"/>
      <c r="G12" s="20">
        <v>36625</v>
      </c>
      <c r="H12" s="20">
        <v>37900</v>
      </c>
      <c r="I12" s="20">
        <v>39050</v>
      </c>
      <c r="J12" s="70">
        <v>3430570.68</v>
      </c>
      <c r="K12" s="70">
        <v>1815235.68</v>
      </c>
      <c r="L12" s="70">
        <v>1820519.68</v>
      </c>
    </row>
    <row r="13" spans="1:12" ht="26.25" customHeight="1" thickBot="1" x14ac:dyDescent="0.25">
      <c r="A13" s="104" t="s">
        <v>46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26.25" thickBot="1" x14ac:dyDescent="0.25">
      <c r="A14" s="96"/>
      <c r="B14" s="4" t="s">
        <v>16</v>
      </c>
      <c r="C14" s="5" t="s">
        <v>21</v>
      </c>
      <c r="D14" s="5" t="s">
        <v>23</v>
      </c>
      <c r="E14" s="5" t="s">
        <v>5</v>
      </c>
      <c r="F14" s="5">
        <v>284</v>
      </c>
      <c r="G14" s="11">
        <f>'услуги и работы'!G14+'услуги и работы'!G22+'услуги и работы'!G30+'услуги и работы'!G38+'услуги и работы'!G46+'услуги и работы'!G48</f>
        <v>243</v>
      </c>
      <c r="H14" s="11">
        <f>'услуги и работы'!H14+'услуги и работы'!H22+'услуги и работы'!H30+'услуги и работы'!H38+'услуги и работы'!H46+'услуги и работы'!H48</f>
        <v>245</v>
      </c>
      <c r="I14" s="11">
        <f>'услуги и работы'!I14+'услуги и работы'!I22+'услуги и работы'!I30+'услуги и работы'!I38+'услуги и работы'!I46+'услуги и работы'!I48</f>
        <v>246</v>
      </c>
      <c r="J14" s="105">
        <f>'услуги и работы'!M14</f>
        <v>70932796</v>
      </c>
      <c r="K14" s="105">
        <f>'услуги и работы'!N14</f>
        <v>57625412</v>
      </c>
      <c r="L14" s="105">
        <f>'услуги и работы'!O14</f>
        <v>57629860</v>
      </c>
    </row>
    <row r="15" spans="1:12" ht="25.5" x14ac:dyDescent="0.2">
      <c r="A15" s="97"/>
      <c r="B15" s="6" t="s">
        <v>18</v>
      </c>
      <c r="C15" s="7" t="s">
        <v>21</v>
      </c>
      <c r="D15" s="5" t="s">
        <v>23</v>
      </c>
      <c r="E15" s="7" t="s">
        <v>5</v>
      </c>
      <c r="F15" s="7">
        <v>213</v>
      </c>
      <c r="G15" s="12">
        <f>'услуги и работы'!G15+'услуги и работы'!G23+'услуги и работы'!G31+'услуги и работы'!G39+'услуги и работы'!G45+'услуги и работы'!G47</f>
        <v>187</v>
      </c>
      <c r="H15" s="12">
        <f>'услуги и работы'!H15+'услуги и работы'!H23+'услуги и работы'!H31+'услуги и работы'!H39+'услуги и работы'!H45+'услуги и работы'!H47</f>
        <v>182</v>
      </c>
      <c r="I15" s="12">
        <f>'услуги и работы'!I15+'услуги и работы'!I23+'услуги и работы'!I31+'услуги и работы'!I39+'услуги и работы'!I45+'услуги и работы'!I47</f>
        <v>173</v>
      </c>
      <c r="J15" s="82"/>
      <c r="K15" s="82"/>
      <c r="L15" s="82"/>
    </row>
    <row r="16" spans="1:12" ht="26.25" thickBot="1" x14ac:dyDescent="0.25">
      <c r="A16" s="97"/>
      <c r="B16" s="8" t="s">
        <v>20</v>
      </c>
      <c r="C16" s="9" t="s">
        <v>21</v>
      </c>
      <c r="D16" s="9" t="s">
        <v>23</v>
      </c>
      <c r="E16" s="9" t="s">
        <v>5</v>
      </c>
      <c r="F16" s="9">
        <v>49</v>
      </c>
      <c r="G16" s="13">
        <f>'услуги и работы'!G16+'услуги и работы'!G24+'услуги и работы'!G32</f>
        <v>44</v>
      </c>
      <c r="H16" s="13">
        <f>'услуги и работы'!H16+'услуги и работы'!H24+'услуги и работы'!H32</f>
        <v>40</v>
      </c>
      <c r="I16" s="13">
        <f>'услуги и работы'!I16+'услуги и работы'!I24+'услуги и работы'!I32</f>
        <v>39</v>
      </c>
      <c r="J16" s="83"/>
      <c r="K16" s="83"/>
      <c r="L16" s="83"/>
    </row>
    <row r="17" spans="1:12" ht="13.5" thickBot="1" x14ac:dyDescent="0.25">
      <c r="A17" s="96"/>
      <c r="B17" s="99" t="s">
        <v>17</v>
      </c>
      <c r="C17" s="5" t="s">
        <v>21</v>
      </c>
      <c r="D17" s="5" t="s">
        <v>50</v>
      </c>
      <c r="E17" s="5" t="s">
        <v>52</v>
      </c>
      <c r="F17" s="5"/>
      <c r="G17" s="42">
        <f>'услуги и работы'!G19+'услуги и работы'!G27+'услуги и работы'!G35+'услуги и работы'!G40+'услуги и работы'!G49+'услуги и работы'!G56+'услуги и работы'!G63</f>
        <v>33555</v>
      </c>
      <c r="H17" s="42">
        <f>'услуги и работы'!H19+'услуги и работы'!H27+'услуги и работы'!H35+'услуги и работы'!H40+'услуги и работы'!H49+'услуги и работы'!H56+'услуги и работы'!H63</f>
        <v>35031</v>
      </c>
      <c r="I17" s="42">
        <f>'услуги и работы'!I19+'услуги и работы'!I27+'услуги и работы'!I35+'услуги и работы'!I40+'услуги и работы'!I49+'услуги и работы'!I56+'услуги и работы'!I63</f>
        <v>38470</v>
      </c>
      <c r="J17" s="81">
        <f>'услуги и работы'!M15</f>
        <v>16738812</v>
      </c>
      <c r="K17" s="81">
        <f>'услуги и работы'!N15</f>
        <v>14661334</v>
      </c>
      <c r="L17" s="81">
        <f>'услуги и работы'!O15</f>
        <v>14663342</v>
      </c>
    </row>
    <row r="18" spans="1:12" ht="13.5" thickBot="1" x14ac:dyDescent="0.25">
      <c r="A18" s="97"/>
      <c r="B18" s="100"/>
      <c r="C18" s="10" t="s">
        <v>21</v>
      </c>
      <c r="D18" s="7" t="s">
        <v>24</v>
      </c>
      <c r="E18" s="7" t="s">
        <v>5</v>
      </c>
      <c r="F18" s="10">
        <v>213</v>
      </c>
      <c r="G18" s="42">
        <f>'услуги и работы'!G20+'услуги и работы'!G28+'услуги и работы'!G36+'услуги и работы'!G41+'услуги и работы'!G50+'услуги и работы'!G57+'услуги и работы'!G64</f>
        <v>155</v>
      </c>
      <c r="H18" s="42">
        <f>'услуги и работы'!H20+'услуги и работы'!H28+'услуги и работы'!H36+'услуги и работы'!H41+'услуги и работы'!H50+'услуги и работы'!H57+'услуги и работы'!H64</f>
        <v>156</v>
      </c>
      <c r="I18" s="42">
        <f>'услуги и работы'!I20+'услуги и работы'!I28+'услуги и работы'!I36+'услуги и работы'!I41+'услуги и работы'!I50+'услуги и работы'!I57+'услуги и работы'!I64</f>
        <v>159</v>
      </c>
      <c r="J18" s="82"/>
      <c r="K18" s="82"/>
      <c r="L18" s="82"/>
    </row>
    <row r="19" spans="1:12" x14ac:dyDescent="0.2">
      <c r="A19" s="97"/>
      <c r="B19" s="101"/>
      <c r="C19" s="7" t="s">
        <v>21</v>
      </c>
      <c r="D19" s="7" t="s">
        <v>38</v>
      </c>
      <c r="E19" s="7" t="s">
        <v>37</v>
      </c>
      <c r="F19" s="10"/>
      <c r="G19" s="42">
        <f>'услуги и работы'!G21+'услуги и работы'!G29+'услуги и работы'!G37+'услуги и работы'!G42+'услуги и работы'!G51+'услуги и работы'!G58+'услуги и работы'!G65</f>
        <v>197939</v>
      </c>
      <c r="H19" s="42">
        <f>'услуги и работы'!H21+'услуги и работы'!H29+'услуги и работы'!H37+'услуги и работы'!H42+'услуги и работы'!H51+'услуги и работы'!H58+'услуги и работы'!H65</f>
        <v>198103</v>
      </c>
      <c r="I19" s="42">
        <f>'услуги и работы'!I21+'услуги и работы'!I29+'услуги и работы'!I37+'услуги и работы'!I42+'услуги и работы'!I51+'услуги и работы'!I58+'услуги и работы'!I65</f>
        <v>201485</v>
      </c>
      <c r="J19" s="82"/>
      <c r="K19" s="82"/>
      <c r="L19" s="82"/>
    </row>
    <row r="20" spans="1:12" ht="12.75" customHeight="1" x14ac:dyDescent="0.2">
      <c r="A20" s="97"/>
      <c r="B20" s="102" t="s">
        <v>82</v>
      </c>
      <c r="C20" s="7" t="s">
        <v>21</v>
      </c>
      <c r="D20" s="7" t="s">
        <v>51</v>
      </c>
      <c r="E20" s="7" t="s">
        <v>52</v>
      </c>
      <c r="F20" s="10"/>
      <c r="G20" s="43">
        <f>'услуги и работы'!G52+'услуги и работы'!G59</f>
        <v>3390</v>
      </c>
      <c r="H20" s="43">
        <f>'услуги и работы'!H52+'услуги и работы'!H59</f>
        <v>3390</v>
      </c>
      <c r="I20" s="43">
        <f>'услуги и работы'!I52+'услуги и работы'!I59</f>
        <v>3408</v>
      </c>
      <c r="J20" s="82"/>
      <c r="K20" s="82"/>
      <c r="L20" s="82"/>
    </row>
    <row r="21" spans="1:12" x14ac:dyDescent="0.2">
      <c r="A21" s="97"/>
      <c r="B21" s="101"/>
      <c r="C21" s="7" t="s">
        <v>21</v>
      </c>
      <c r="D21" s="7" t="s">
        <v>23</v>
      </c>
      <c r="E21" s="7" t="s">
        <v>5</v>
      </c>
      <c r="F21" s="7">
        <v>47</v>
      </c>
      <c r="G21" s="43">
        <f>'услуги и работы'!G53+'услуги и работы'!G60</f>
        <v>25</v>
      </c>
      <c r="H21" s="43">
        <f>'услуги и работы'!H53+'услуги и работы'!H60</f>
        <v>25</v>
      </c>
      <c r="I21" s="43">
        <f>'услуги и работы'!I53+'услуги и работы'!I60</f>
        <v>25</v>
      </c>
      <c r="J21" s="82"/>
      <c r="K21" s="82"/>
      <c r="L21" s="82"/>
    </row>
    <row r="22" spans="1:12" ht="12.75" customHeight="1" x14ac:dyDescent="0.2">
      <c r="A22" s="97"/>
      <c r="B22" s="102" t="s">
        <v>83</v>
      </c>
      <c r="C22" s="7" t="s">
        <v>21</v>
      </c>
      <c r="D22" s="7" t="s">
        <v>51</v>
      </c>
      <c r="E22" s="7" t="s">
        <v>52</v>
      </c>
      <c r="F22" s="17"/>
      <c r="G22" s="44">
        <f>'услуги и работы'!G17+'услуги и работы'!G25+'услуги и работы'!G33+'услуги и работы'!G43+'услуги и работы'!G54+'услуги и работы'!G61+'услуги и работы'!G66</f>
        <v>18373</v>
      </c>
      <c r="H22" s="44">
        <f>'услуги и работы'!H17+'услуги и работы'!H25+'услуги и работы'!H33+'услуги и работы'!H43+'услуги и работы'!H54+'услуги и работы'!H61+'услуги и работы'!H66</f>
        <v>18537</v>
      </c>
      <c r="I22" s="44">
        <f>'услуги и работы'!I17+'услуги и работы'!I25+'услуги и работы'!I33+'услуги и работы'!I43+'услуги и работы'!I54+'услуги и работы'!I61+'услуги и работы'!I66</f>
        <v>19166</v>
      </c>
      <c r="J22" s="82"/>
      <c r="K22" s="82"/>
      <c r="L22" s="82"/>
    </row>
    <row r="23" spans="1:12" ht="13.5" thickBot="1" x14ac:dyDescent="0.25">
      <c r="A23" s="98"/>
      <c r="B23" s="103"/>
      <c r="C23" s="9" t="s">
        <v>21</v>
      </c>
      <c r="D23" s="9" t="s">
        <v>23</v>
      </c>
      <c r="E23" s="9" t="s">
        <v>5</v>
      </c>
      <c r="F23" s="17">
        <v>166</v>
      </c>
      <c r="G23" s="44">
        <f>'услуги и работы'!G18+'услуги и работы'!G26+'услуги и работы'!G34+'услуги и работы'!G44+'услуги и работы'!G55+'услуги и работы'!G62+'услуги и работы'!G67</f>
        <v>130</v>
      </c>
      <c r="H23" s="44">
        <f>'услуги и работы'!H18+'услуги и работы'!H26+'услуги и работы'!H34+'услуги и работы'!H44+'услуги и работы'!H55+'услуги и работы'!H62+'услуги и работы'!H67</f>
        <v>131</v>
      </c>
      <c r="I23" s="44">
        <f>'услуги и работы'!I18+'услуги и работы'!I26+'услуги и работы'!I34+'услуги и работы'!I44+'услуги и работы'!I55+'услуги и работы'!I62+'услуги и работы'!I67</f>
        <v>134</v>
      </c>
      <c r="J23" s="83"/>
      <c r="K23" s="83"/>
      <c r="L23" s="83"/>
    </row>
    <row r="24" spans="1:12" ht="26.25" thickBot="1" x14ac:dyDescent="0.25">
      <c r="A24" s="46"/>
      <c r="B24" s="15" t="s">
        <v>84</v>
      </c>
      <c r="C24" s="9" t="s">
        <v>21</v>
      </c>
      <c r="D24" s="15" t="s">
        <v>49</v>
      </c>
      <c r="E24" s="10" t="s">
        <v>37</v>
      </c>
      <c r="F24" s="33">
        <v>26696</v>
      </c>
      <c r="G24" s="57">
        <f>'услуги и работы'!G68</f>
        <v>25584</v>
      </c>
      <c r="H24" s="57">
        <f>'услуги и работы'!H68</f>
        <v>28142</v>
      </c>
      <c r="I24" s="57">
        <f>'услуги и работы'!I68</f>
        <v>28142</v>
      </c>
      <c r="J24" s="41">
        <f>'услуги и работы'!J68</f>
        <v>1973285</v>
      </c>
      <c r="K24" s="41">
        <f>'услуги и работы'!K68</f>
        <v>1974591</v>
      </c>
      <c r="L24" s="41">
        <f>'услуги и работы'!L68</f>
        <v>1975949</v>
      </c>
    </row>
    <row r="25" spans="1:12" ht="26.25" thickBot="1" x14ac:dyDescent="0.25">
      <c r="A25" s="14"/>
      <c r="B25" s="6" t="s">
        <v>85</v>
      </c>
      <c r="C25" s="9" t="s">
        <v>21</v>
      </c>
      <c r="D25" s="15" t="s">
        <v>49</v>
      </c>
      <c r="E25" s="10" t="s">
        <v>37</v>
      </c>
      <c r="F25" s="33">
        <v>26832</v>
      </c>
      <c r="G25" s="57">
        <f>'услуги и работы'!G69</f>
        <v>40500</v>
      </c>
      <c r="H25" s="57">
        <f>'услуги и работы'!H69</f>
        <v>40500</v>
      </c>
      <c r="I25" s="57">
        <f>'услуги и работы'!I69</f>
        <v>40500</v>
      </c>
      <c r="J25" s="41">
        <f>'услуги и работы'!J69</f>
        <v>2437360</v>
      </c>
      <c r="K25" s="41">
        <f>'услуги и работы'!K69</f>
        <v>2437360</v>
      </c>
      <c r="L25" s="41">
        <f>'услуги и работы'!L69</f>
        <v>2437360</v>
      </c>
    </row>
    <row r="26" spans="1:12" ht="26.45" customHeight="1" thickBot="1" x14ac:dyDescent="0.25">
      <c r="A26" s="87"/>
      <c r="B26" s="6" t="s">
        <v>35</v>
      </c>
      <c r="C26" s="9" t="s">
        <v>21</v>
      </c>
      <c r="D26" s="7" t="s">
        <v>23</v>
      </c>
      <c r="E26" s="7" t="s">
        <v>5</v>
      </c>
      <c r="F26" s="10">
        <v>81</v>
      </c>
      <c r="G26" s="11">
        <f>'услуги и работы'!G70</f>
        <v>55</v>
      </c>
      <c r="H26" s="11">
        <f>'услуги и работы'!H70</f>
        <v>56</v>
      </c>
      <c r="I26" s="11">
        <f>'услуги и работы'!I70</f>
        <v>56</v>
      </c>
      <c r="J26" s="89">
        <v>1916054</v>
      </c>
      <c r="K26" s="89">
        <v>998268</v>
      </c>
      <c r="L26" s="91">
        <v>998439</v>
      </c>
    </row>
    <row r="27" spans="1:12" ht="26.25" thickBot="1" x14ac:dyDescent="0.25">
      <c r="A27" s="88"/>
      <c r="B27" s="6" t="s">
        <v>36</v>
      </c>
      <c r="C27" s="9" t="s">
        <v>21</v>
      </c>
      <c r="D27" s="7" t="s">
        <v>23</v>
      </c>
      <c r="E27" s="7" t="s">
        <v>5</v>
      </c>
      <c r="F27" s="17">
        <v>130</v>
      </c>
      <c r="G27" s="13">
        <f>'услуги и работы'!G71</f>
        <v>120</v>
      </c>
      <c r="H27" s="13">
        <f>'услуги и работы'!H71</f>
        <v>120</v>
      </c>
      <c r="I27" s="13">
        <f>'услуги и работы'!I71</f>
        <v>120</v>
      </c>
      <c r="J27" s="90"/>
      <c r="K27" s="90"/>
      <c r="L27" s="92"/>
    </row>
    <row r="28" spans="1:12" ht="30" customHeight="1" thickBot="1" x14ac:dyDescent="0.25">
      <c r="A28" s="87" t="s">
        <v>42</v>
      </c>
      <c r="B28" s="6" t="s">
        <v>86</v>
      </c>
      <c r="C28" s="9" t="s">
        <v>21</v>
      </c>
      <c r="D28" s="7" t="s">
        <v>43</v>
      </c>
      <c r="E28" s="7" t="s">
        <v>37</v>
      </c>
      <c r="F28" s="7">
        <v>20361</v>
      </c>
      <c r="G28" s="66">
        <f>'расчет дши'!C4</f>
        <v>9080</v>
      </c>
      <c r="H28" s="66">
        <f>'расчет дши'!D4</f>
        <v>11322</v>
      </c>
      <c r="I28" s="66">
        <f>'расчет дши'!E4</f>
        <v>10978</v>
      </c>
      <c r="J28" s="67">
        <f>'расчет дши'!I4</f>
        <v>1749216.2561635249</v>
      </c>
      <c r="K28" s="67">
        <f>'расчет дши'!J4</f>
        <v>895019.30884845823</v>
      </c>
      <c r="L28" s="67">
        <f>'расчет дши'!K4</f>
        <v>801328.08945059648</v>
      </c>
    </row>
    <row r="29" spans="1:12" ht="26.25" thickBot="1" x14ac:dyDescent="0.25">
      <c r="A29" s="93"/>
      <c r="B29" s="6" t="s">
        <v>87</v>
      </c>
      <c r="C29" s="9" t="s">
        <v>21</v>
      </c>
      <c r="D29" s="7" t="s">
        <v>43</v>
      </c>
      <c r="E29" s="7" t="s">
        <v>37</v>
      </c>
      <c r="F29" s="7">
        <v>341.5</v>
      </c>
      <c r="G29" s="66">
        <f>'расчет дши'!C7</f>
        <v>3788</v>
      </c>
      <c r="H29" s="66">
        <f>'расчет дши'!D7</f>
        <v>3888</v>
      </c>
      <c r="I29" s="66">
        <f>'расчет дши'!E7</f>
        <v>4656</v>
      </c>
      <c r="J29" s="67">
        <f>'расчет дши'!I7</f>
        <v>729739.11655808706</v>
      </c>
      <c r="K29" s="67">
        <f>'расчет дши'!J7</f>
        <v>307351.62275241176</v>
      </c>
      <c r="L29" s="67">
        <f>'расчет дши'!K7</f>
        <v>339860.04595390579</v>
      </c>
    </row>
    <row r="30" spans="1:12" ht="26.25" thickBot="1" x14ac:dyDescent="0.25">
      <c r="A30" s="93"/>
      <c r="B30" s="6" t="s">
        <v>88</v>
      </c>
      <c r="C30" s="9" t="s">
        <v>21</v>
      </c>
      <c r="D30" s="7" t="s">
        <v>43</v>
      </c>
      <c r="E30" s="7" t="s">
        <v>37</v>
      </c>
      <c r="F30" s="7">
        <v>2734</v>
      </c>
      <c r="G30" s="66">
        <f>'расчет дши'!C6</f>
        <v>7708</v>
      </c>
      <c r="H30" s="66">
        <f>'расчет дши'!D6</f>
        <v>9908</v>
      </c>
      <c r="I30" s="66">
        <f>'расчет дши'!E6</f>
        <v>12116</v>
      </c>
      <c r="J30" s="67">
        <f>'расчет дши'!I6</f>
        <v>770462.06422505295</v>
      </c>
      <c r="K30" s="67">
        <f>'расчет дши'!J6</f>
        <v>373992.09402823023</v>
      </c>
      <c r="L30" s="67">
        <f>'расчет дши'!K6</f>
        <v>385334.36182774999</v>
      </c>
    </row>
    <row r="31" spans="1:12" ht="26.25" thickBot="1" x14ac:dyDescent="0.25">
      <c r="A31" s="93"/>
      <c r="B31" s="6" t="s">
        <v>89</v>
      </c>
      <c r="C31" s="9" t="s">
        <v>21</v>
      </c>
      <c r="D31" s="7" t="s">
        <v>43</v>
      </c>
      <c r="E31" s="7" t="s">
        <v>37</v>
      </c>
      <c r="F31" s="7">
        <v>416</v>
      </c>
      <c r="G31" s="66">
        <f>'расчет дши'!C5</f>
        <v>2032</v>
      </c>
      <c r="H31" s="66">
        <f>'расчет дши'!D5</f>
        <v>2512</v>
      </c>
      <c r="I31" s="66">
        <f>'расчет дши'!E5</f>
        <v>3414</v>
      </c>
      <c r="J31" s="67">
        <f>'расчет дши'!I5</f>
        <v>391454.56305333506</v>
      </c>
      <c r="K31" s="67">
        <f>'расчет дши'!J5</f>
        <v>198576.97437089978</v>
      </c>
      <c r="L31" s="67">
        <f>'расчет дши'!K5</f>
        <v>249201.50276774788</v>
      </c>
    </row>
    <row r="32" spans="1:12" ht="26.25" thickBot="1" x14ac:dyDescent="0.25">
      <c r="A32" s="93"/>
      <c r="B32" s="21" t="s">
        <v>90</v>
      </c>
      <c r="C32" s="17" t="s">
        <v>21</v>
      </c>
      <c r="D32" s="17" t="s">
        <v>43</v>
      </c>
      <c r="E32" s="17" t="s">
        <v>37</v>
      </c>
      <c r="F32" s="17">
        <v>0</v>
      </c>
      <c r="G32" s="66">
        <f>'[3]услуги и работы'!G76</f>
        <v>0</v>
      </c>
      <c r="H32" s="66">
        <f>'[3]услуги и работы'!H76</f>
        <v>0</v>
      </c>
      <c r="I32" s="66">
        <f>'[3]услуги и работы'!I76</f>
        <v>0</v>
      </c>
      <c r="J32" s="67">
        <f>'[3]расчет дши'!I8</f>
        <v>0</v>
      </c>
      <c r="K32" s="67">
        <f>'[3]расчет дши'!J8</f>
        <v>0</v>
      </c>
      <c r="L32" s="67">
        <f>'[3]расчет дши'!K8</f>
        <v>0</v>
      </c>
    </row>
    <row r="33" spans="1:12" ht="25.9" customHeight="1" thickBot="1" x14ac:dyDescent="0.25">
      <c r="A33" s="84" t="s">
        <v>44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6"/>
    </row>
    <row r="34" spans="1:12" ht="39" thickBot="1" x14ac:dyDescent="0.25">
      <c r="A34" s="16" t="s">
        <v>39</v>
      </c>
      <c r="B34" s="15" t="s">
        <v>40</v>
      </c>
      <c r="C34" s="18" t="s">
        <v>21</v>
      </c>
      <c r="D34" s="10" t="s">
        <v>41</v>
      </c>
      <c r="E34" s="10" t="s">
        <v>4</v>
      </c>
      <c r="F34" s="10">
        <v>2340</v>
      </c>
      <c r="G34" s="68">
        <v>3116</v>
      </c>
      <c r="H34" s="68">
        <v>3116</v>
      </c>
      <c r="I34" s="68">
        <v>3116</v>
      </c>
      <c r="J34" s="68">
        <v>1910479</v>
      </c>
      <c r="K34" s="68">
        <v>1979280</v>
      </c>
      <c r="L34" s="68">
        <v>2105979</v>
      </c>
    </row>
  </sheetData>
  <mergeCells count="33">
    <mergeCell ref="J10:J11"/>
    <mergeCell ref="K10:K11"/>
    <mergeCell ref="L10:L11"/>
    <mergeCell ref="K17:K23"/>
    <mergeCell ref="L17:L23"/>
    <mergeCell ref="A2:L2"/>
    <mergeCell ref="B3:L3"/>
    <mergeCell ref="A6:A8"/>
    <mergeCell ref="B6:B8"/>
    <mergeCell ref="C6:C8"/>
    <mergeCell ref="D6:I6"/>
    <mergeCell ref="J6:L7"/>
    <mergeCell ref="G7:I7"/>
    <mergeCell ref="D7:D8"/>
    <mergeCell ref="E7:E8"/>
    <mergeCell ref="A9:L9"/>
    <mergeCell ref="A10:A11"/>
    <mergeCell ref="A17:A23"/>
    <mergeCell ref="B17:B19"/>
    <mergeCell ref="B20:B21"/>
    <mergeCell ref="B22:B23"/>
    <mergeCell ref="A13:L13"/>
    <mergeCell ref="A14:A16"/>
    <mergeCell ref="J14:J16"/>
    <mergeCell ref="K14:K16"/>
    <mergeCell ref="L14:L16"/>
    <mergeCell ref="J17:J23"/>
    <mergeCell ref="A33:L33"/>
    <mergeCell ref="A26:A27"/>
    <mergeCell ref="J26:J27"/>
    <mergeCell ref="K26:K27"/>
    <mergeCell ref="L26:L27"/>
    <mergeCell ref="A28:A32"/>
  </mergeCells>
  <pageMargins left="0" right="0" top="0.78740157480314965" bottom="0.39370078740157483" header="0.11811023622047245" footer="0.11811023622047245"/>
  <pageSetup paperSize="9" scale="75" orientation="landscape" r:id="rId1"/>
  <headerFooter alignWithMargins="0"/>
  <rowBreaks count="1" manualBreakCount="1">
    <brk id="2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view="pageBreakPreview" topLeftCell="A64" zoomScale="90" zoomScaleNormal="100" zoomScaleSheetLayoutView="90" workbookViewId="0">
      <selection activeCell="I12" sqref="I12"/>
    </sheetView>
  </sheetViews>
  <sheetFormatPr defaultRowHeight="12.75" x14ac:dyDescent="0.2"/>
  <cols>
    <col min="1" max="1" width="13.7109375" style="1" customWidth="1"/>
    <col min="2" max="2" width="56.5703125" customWidth="1"/>
    <col min="3" max="3" width="10.28515625" customWidth="1"/>
    <col min="4" max="4" width="27.42578125" customWidth="1"/>
    <col min="5" max="5" width="14.28515625" customWidth="1"/>
    <col min="6" max="6" width="10.5703125" hidden="1" customWidth="1"/>
    <col min="10" max="12" width="12.28515625" bestFit="1" customWidth="1"/>
    <col min="13" max="13" width="13.5703125" bestFit="1" customWidth="1"/>
    <col min="14" max="15" width="14.85546875" customWidth="1"/>
  </cols>
  <sheetData>
    <row r="2" spans="1:15" ht="26.25" customHeight="1" x14ac:dyDescent="0.2">
      <c r="A2" s="121" t="s">
        <v>92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5" x14ac:dyDescent="0.2">
      <c r="B3" s="121" t="s">
        <v>48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6" spans="1:15" x14ac:dyDescent="0.2">
      <c r="A6" s="122" t="s">
        <v>11</v>
      </c>
      <c r="B6" s="122" t="s">
        <v>2</v>
      </c>
      <c r="C6" s="122" t="s">
        <v>7</v>
      </c>
      <c r="D6" s="106" t="s">
        <v>14</v>
      </c>
      <c r="E6" s="107"/>
      <c r="F6" s="107"/>
      <c r="G6" s="107"/>
      <c r="H6" s="107"/>
      <c r="I6" s="108"/>
      <c r="J6" s="109" t="s">
        <v>10</v>
      </c>
      <c r="K6" s="110"/>
      <c r="L6" s="111"/>
    </row>
    <row r="7" spans="1:15" ht="33" customHeight="1" x14ac:dyDescent="0.2">
      <c r="A7" s="123"/>
      <c r="B7" s="123"/>
      <c r="C7" s="123"/>
      <c r="D7" s="115" t="s">
        <v>80</v>
      </c>
      <c r="E7" s="115" t="s">
        <v>0</v>
      </c>
      <c r="F7" s="32"/>
      <c r="G7" s="107" t="s">
        <v>1</v>
      </c>
      <c r="H7" s="107"/>
      <c r="I7" s="108"/>
      <c r="J7" s="112"/>
      <c r="K7" s="113"/>
      <c r="L7" s="114"/>
    </row>
    <row r="8" spans="1:15" ht="51" customHeight="1" x14ac:dyDescent="0.2">
      <c r="A8" s="124"/>
      <c r="B8" s="124"/>
      <c r="C8" s="124"/>
      <c r="D8" s="115"/>
      <c r="E8" s="115"/>
      <c r="F8" s="40" t="s">
        <v>78</v>
      </c>
      <c r="G8" s="2" t="s">
        <v>79</v>
      </c>
      <c r="H8" s="3" t="s">
        <v>91</v>
      </c>
      <c r="I8" s="3" t="s">
        <v>93</v>
      </c>
      <c r="J8" s="2" t="s">
        <v>79</v>
      </c>
      <c r="K8" s="3" t="s">
        <v>91</v>
      </c>
      <c r="L8" s="3" t="s">
        <v>93</v>
      </c>
    </row>
    <row r="9" spans="1:15" ht="24.75" customHeight="1" thickBot="1" x14ac:dyDescent="0.25">
      <c r="A9" s="116" t="s">
        <v>45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8"/>
    </row>
    <row r="10" spans="1:15" ht="32.25" customHeight="1" x14ac:dyDescent="0.2">
      <c r="A10" s="94" t="s">
        <v>12</v>
      </c>
      <c r="B10" s="58" t="s">
        <v>3</v>
      </c>
      <c r="C10" s="58" t="s">
        <v>21</v>
      </c>
      <c r="D10" s="59" t="s">
        <v>9</v>
      </c>
      <c r="E10" s="59" t="s">
        <v>5</v>
      </c>
      <c r="F10" s="19"/>
      <c r="G10" s="19">
        <v>876</v>
      </c>
      <c r="H10" s="19">
        <v>877</v>
      </c>
      <c r="I10" s="19">
        <v>879</v>
      </c>
      <c r="J10" s="119">
        <v>8259481</v>
      </c>
      <c r="K10" s="119">
        <v>4456683</v>
      </c>
      <c r="L10" s="119">
        <v>4443476</v>
      </c>
    </row>
    <row r="11" spans="1:15" ht="26.25" thickBot="1" x14ac:dyDescent="0.25">
      <c r="A11" s="95"/>
      <c r="B11" s="60" t="s">
        <v>81</v>
      </c>
      <c r="C11" s="60" t="s">
        <v>21</v>
      </c>
      <c r="D11" s="61" t="s">
        <v>6</v>
      </c>
      <c r="E11" s="61" t="s">
        <v>4</v>
      </c>
      <c r="F11" s="20"/>
      <c r="G11" s="20">
        <v>1943</v>
      </c>
      <c r="H11" s="20">
        <v>1943</v>
      </c>
      <c r="I11" s="20">
        <v>1943</v>
      </c>
      <c r="J11" s="120"/>
      <c r="K11" s="120"/>
      <c r="L11" s="120"/>
    </row>
    <row r="12" spans="1:15" ht="39" thickBot="1" x14ac:dyDescent="0.25">
      <c r="A12" s="31" t="s">
        <v>13</v>
      </c>
      <c r="B12" s="61" t="s">
        <v>8</v>
      </c>
      <c r="C12" s="62" t="s">
        <v>21</v>
      </c>
      <c r="D12" s="61" t="s">
        <v>9</v>
      </c>
      <c r="E12" s="61" t="s">
        <v>4</v>
      </c>
      <c r="F12" s="20"/>
      <c r="G12" s="20">
        <v>36625</v>
      </c>
      <c r="H12" s="20">
        <v>37900</v>
      </c>
      <c r="I12" s="20">
        <v>39050</v>
      </c>
      <c r="J12" s="70">
        <v>3430570.68</v>
      </c>
      <c r="K12" s="70">
        <v>1815235.68</v>
      </c>
      <c r="L12" s="70">
        <v>1820519.68</v>
      </c>
    </row>
    <row r="13" spans="1:15" ht="26.25" customHeight="1" thickBot="1" x14ac:dyDescent="0.25">
      <c r="A13" s="104" t="s">
        <v>46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5" ht="26.25" customHeight="1" thickBot="1" x14ac:dyDescent="0.25">
      <c r="A14" s="96" t="s">
        <v>15</v>
      </c>
      <c r="B14" s="4" t="s">
        <v>16</v>
      </c>
      <c r="C14" s="5" t="s">
        <v>21</v>
      </c>
      <c r="D14" s="5" t="s">
        <v>23</v>
      </c>
      <c r="E14" s="5" t="s">
        <v>5</v>
      </c>
      <c r="F14" s="5">
        <v>168</v>
      </c>
      <c r="G14" s="50">
        <v>146</v>
      </c>
      <c r="H14" s="50">
        <v>145</v>
      </c>
      <c r="I14" s="50">
        <v>145</v>
      </c>
      <c r="J14" s="125">
        <f>'расчет образование'!B6+'расчет образование'!F6+'расчет образование'!J6</f>
        <v>33237002</v>
      </c>
      <c r="K14" s="125">
        <f>'расчет образование'!C6+'расчет образование'!G6+'расчет образование'!K6</f>
        <v>27330203</v>
      </c>
      <c r="L14" s="125">
        <f>'расчет образование'!D6+'расчет образование'!H6+'расчет образование'!L6</f>
        <v>27332228</v>
      </c>
      <c r="M14" s="23">
        <f>J14+J22+J30+J38+J45+J47</f>
        <v>70932796</v>
      </c>
      <c r="N14" s="23">
        <f>K14+K22+K30+K38+K45+K47</f>
        <v>57625412</v>
      </c>
      <c r="O14" s="23">
        <f>L14+L22+L30+L38+L45+L47</f>
        <v>57629860</v>
      </c>
    </row>
    <row r="15" spans="1:15" ht="25.5" x14ac:dyDescent="0.2">
      <c r="A15" s="97"/>
      <c r="B15" s="6" t="s">
        <v>18</v>
      </c>
      <c r="C15" s="7" t="s">
        <v>21</v>
      </c>
      <c r="D15" s="5" t="s">
        <v>23</v>
      </c>
      <c r="E15" s="7" t="s">
        <v>5</v>
      </c>
      <c r="F15" s="7">
        <v>130</v>
      </c>
      <c r="G15" s="50">
        <v>115</v>
      </c>
      <c r="H15" s="50">
        <v>115</v>
      </c>
      <c r="I15" s="50">
        <v>109</v>
      </c>
      <c r="J15" s="132"/>
      <c r="K15" s="132"/>
      <c r="L15" s="132"/>
      <c r="M15" s="23">
        <f>J17+J25+J33+J40+J49+J56+J63</f>
        <v>16738812</v>
      </c>
      <c r="N15" s="23">
        <f>K17+K25+K33+K40+K49+K56+K63</f>
        <v>14661334</v>
      </c>
      <c r="O15" s="23">
        <f>L17+L25+L33+L40+L49+L56+L63</f>
        <v>14663342</v>
      </c>
    </row>
    <row r="16" spans="1:15" ht="26.25" thickBot="1" x14ac:dyDescent="0.25">
      <c r="A16" s="97"/>
      <c r="B16" s="8" t="s">
        <v>20</v>
      </c>
      <c r="C16" s="9" t="s">
        <v>21</v>
      </c>
      <c r="D16" s="9" t="s">
        <v>23</v>
      </c>
      <c r="E16" s="9" t="s">
        <v>5</v>
      </c>
      <c r="F16" s="9">
        <v>28</v>
      </c>
      <c r="G16" s="52">
        <v>34</v>
      </c>
      <c r="H16" s="52">
        <v>30</v>
      </c>
      <c r="I16" s="52">
        <v>30</v>
      </c>
      <c r="J16" s="138"/>
      <c r="K16" s="138"/>
      <c r="L16" s="138"/>
    </row>
    <row r="17" spans="1:12" ht="12.75" customHeight="1" x14ac:dyDescent="0.2">
      <c r="A17" s="97"/>
      <c r="B17" s="99" t="s">
        <v>19</v>
      </c>
      <c r="C17" s="10" t="s">
        <v>21</v>
      </c>
      <c r="D17" s="10" t="s">
        <v>51</v>
      </c>
      <c r="E17" s="10" t="s">
        <v>52</v>
      </c>
      <c r="F17" s="10"/>
      <c r="G17" s="50">
        <v>7280</v>
      </c>
      <c r="H17" s="50">
        <v>7280</v>
      </c>
      <c r="I17" s="50">
        <v>7212</v>
      </c>
      <c r="J17" s="125">
        <f>'расчет образование'!B25+'расчет образование'!F25+'расчет образование'!J25</f>
        <v>3216518</v>
      </c>
      <c r="K17" s="125">
        <f>'расчет образование'!C25+'расчет образование'!G25+'расчет образование'!K25</f>
        <v>2930927</v>
      </c>
      <c r="L17" s="125">
        <f>'расчет образование'!D25+'расчет образование'!H25+'расчет образование'!L25</f>
        <v>2930927</v>
      </c>
    </row>
    <row r="18" spans="1:12" ht="13.5" thickBot="1" x14ac:dyDescent="0.25">
      <c r="A18" s="97"/>
      <c r="B18" s="101"/>
      <c r="C18" s="7" t="s">
        <v>21</v>
      </c>
      <c r="D18" s="7" t="s">
        <v>23</v>
      </c>
      <c r="E18" s="7" t="s">
        <v>5</v>
      </c>
      <c r="F18" s="7">
        <v>54</v>
      </c>
      <c r="G18" s="51">
        <v>50</v>
      </c>
      <c r="H18" s="51">
        <v>50</v>
      </c>
      <c r="I18" s="51">
        <v>49</v>
      </c>
      <c r="J18" s="126"/>
      <c r="K18" s="126"/>
      <c r="L18" s="126"/>
    </row>
    <row r="19" spans="1:12" x14ac:dyDescent="0.2">
      <c r="A19" s="97"/>
      <c r="B19" s="102" t="s">
        <v>17</v>
      </c>
      <c r="C19" s="17" t="s">
        <v>21</v>
      </c>
      <c r="D19" s="5" t="s">
        <v>50</v>
      </c>
      <c r="E19" s="5" t="s">
        <v>52</v>
      </c>
      <c r="F19" s="7"/>
      <c r="G19" s="51">
        <v>7280</v>
      </c>
      <c r="H19" s="51">
        <v>7280</v>
      </c>
      <c r="I19" s="51">
        <v>7212</v>
      </c>
      <c r="J19" s="126"/>
      <c r="K19" s="126"/>
      <c r="L19" s="126"/>
    </row>
    <row r="20" spans="1:12" x14ac:dyDescent="0.2">
      <c r="A20" s="97"/>
      <c r="B20" s="100"/>
      <c r="C20" s="17" t="s">
        <v>21</v>
      </c>
      <c r="D20" s="7" t="s">
        <v>24</v>
      </c>
      <c r="E20" s="7" t="s">
        <v>5</v>
      </c>
      <c r="F20" s="7">
        <v>54</v>
      </c>
      <c r="G20" s="51">
        <v>50</v>
      </c>
      <c r="H20" s="51">
        <v>50</v>
      </c>
      <c r="I20" s="51">
        <v>49</v>
      </c>
      <c r="J20" s="126"/>
      <c r="K20" s="126"/>
      <c r="L20" s="126"/>
    </row>
    <row r="21" spans="1:12" ht="13.5" thickBot="1" x14ac:dyDescent="0.25">
      <c r="A21" s="98"/>
      <c r="B21" s="103"/>
      <c r="C21" s="9" t="s">
        <v>21</v>
      </c>
      <c r="D21" s="7" t="s">
        <v>38</v>
      </c>
      <c r="E21" s="7" t="s">
        <v>37</v>
      </c>
      <c r="F21" s="17"/>
      <c r="G21" s="52">
        <v>65520</v>
      </c>
      <c r="H21" s="52">
        <v>65520</v>
      </c>
      <c r="I21" s="52">
        <v>64908</v>
      </c>
      <c r="J21" s="127"/>
      <c r="K21" s="127"/>
      <c r="L21" s="127"/>
    </row>
    <row r="22" spans="1:12" ht="26.25" customHeight="1" thickBot="1" x14ac:dyDescent="0.25">
      <c r="A22" s="96" t="s">
        <v>25</v>
      </c>
      <c r="B22" s="4" t="s">
        <v>16</v>
      </c>
      <c r="C22" s="5" t="s">
        <v>21</v>
      </c>
      <c r="D22" s="5" t="s">
        <v>23</v>
      </c>
      <c r="E22" s="5" t="s">
        <v>5</v>
      </c>
      <c r="F22" s="5">
        <v>40</v>
      </c>
      <c r="G22" s="50">
        <v>54</v>
      </c>
      <c r="H22" s="50">
        <v>57</v>
      </c>
      <c r="I22" s="50">
        <v>57</v>
      </c>
      <c r="J22" s="125">
        <f>'расчет образование'!B9+'расчет образование'!F9+'расчет образование'!J9</f>
        <v>10813655</v>
      </c>
      <c r="K22" s="125">
        <f>'расчет образование'!C9+'расчет образование'!G9+'расчет образование'!K9</f>
        <v>8908699</v>
      </c>
      <c r="L22" s="125">
        <f>'расчет образование'!D9+'расчет образование'!H9+'расчет образование'!L9</f>
        <v>8908969</v>
      </c>
    </row>
    <row r="23" spans="1:12" ht="25.5" x14ac:dyDescent="0.2">
      <c r="A23" s="97"/>
      <c r="B23" s="6" t="s">
        <v>18</v>
      </c>
      <c r="C23" s="7" t="s">
        <v>21</v>
      </c>
      <c r="D23" s="5" t="s">
        <v>23</v>
      </c>
      <c r="E23" s="7" t="s">
        <v>5</v>
      </c>
      <c r="F23" s="7">
        <v>42</v>
      </c>
      <c r="G23" s="51">
        <v>40</v>
      </c>
      <c r="H23" s="51">
        <v>37</v>
      </c>
      <c r="I23" s="51">
        <v>36</v>
      </c>
      <c r="J23" s="132"/>
      <c r="K23" s="132"/>
      <c r="L23" s="132"/>
    </row>
    <row r="24" spans="1:12" ht="26.25" thickBot="1" x14ac:dyDescent="0.25">
      <c r="A24" s="97"/>
      <c r="B24" s="8" t="s">
        <v>20</v>
      </c>
      <c r="C24" s="7" t="s">
        <v>21</v>
      </c>
      <c r="D24" s="7" t="s">
        <v>23</v>
      </c>
      <c r="E24" s="7" t="s">
        <v>5</v>
      </c>
      <c r="F24" s="7">
        <v>5</v>
      </c>
      <c r="G24" s="53">
        <v>1</v>
      </c>
      <c r="H24" s="53">
        <v>1</v>
      </c>
      <c r="I24" s="53">
        <v>1</v>
      </c>
      <c r="J24" s="132"/>
      <c r="K24" s="132"/>
      <c r="L24" s="132"/>
    </row>
    <row r="25" spans="1:12" ht="12.75" customHeight="1" x14ac:dyDescent="0.2">
      <c r="A25" s="97"/>
      <c r="B25" s="99" t="s">
        <v>19</v>
      </c>
      <c r="C25" s="10" t="s">
        <v>21</v>
      </c>
      <c r="D25" s="10" t="s">
        <v>51</v>
      </c>
      <c r="E25" s="10" t="s">
        <v>52</v>
      </c>
      <c r="F25" s="7"/>
      <c r="G25" s="50">
        <v>1474</v>
      </c>
      <c r="H25" s="50">
        <v>1638</v>
      </c>
      <c r="I25" s="50">
        <v>1987</v>
      </c>
      <c r="J25" s="125">
        <f>'расчет образование'!B28+'расчет образование'!F28+'расчет образование'!J28</f>
        <v>953743</v>
      </c>
      <c r="K25" s="125">
        <f>'расчет образование'!C28+'расчет образование'!G28+'расчет образование'!K28</f>
        <v>868406</v>
      </c>
      <c r="L25" s="125">
        <f>'расчет образование'!D28+'расчет образование'!H28+'расчет образование'!L28</f>
        <v>868406</v>
      </c>
    </row>
    <row r="26" spans="1:12" ht="13.5" thickBot="1" x14ac:dyDescent="0.25">
      <c r="A26" s="97"/>
      <c r="B26" s="101"/>
      <c r="C26" s="7" t="s">
        <v>21</v>
      </c>
      <c r="D26" s="7" t="s">
        <v>23</v>
      </c>
      <c r="E26" s="7" t="s">
        <v>5</v>
      </c>
      <c r="F26" s="7">
        <v>23</v>
      </c>
      <c r="G26" s="51">
        <v>9</v>
      </c>
      <c r="H26" s="51">
        <v>10</v>
      </c>
      <c r="I26" s="51">
        <v>12</v>
      </c>
      <c r="J26" s="140"/>
      <c r="K26" s="140"/>
      <c r="L26" s="140"/>
    </row>
    <row r="27" spans="1:12" x14ac:dyDescent="0.2">
      <c r="A27" s="97"/>
      <c r="B27" s="102" t="s">
        <v>17</v>
      </c>
      <c r="C27" s="17" t="s">
        <v>21</v>
      </c>
      <c r="D27" s="5" t="s">
        <v>50</v>
      </c>
      <c r="E27" s="5" t="s">
        <v>52</v>
      </c>
      <c r="F27" s="7"/>
      <c r="G27" s="51">
        <v>13266</v>
      </c>
      <c r="H27" s="51">
        <v>14742</v>
      </c>
      <c r="I27" s="51">
        <v>17883</v>
      </c>
      <c r="J27" s="140"/>
      <c r="K27" s="140"/>
      <c r="L27" s="140"/>
    </row>
    <row r="28" spans="1:12" x14ac:dyDescent="0.2">
      <c r="A28" s="97"/>
      <c r="B28" s="100"/>
      <c r="C28" s="17" t="s">
        <v>21</v>
      </c>
      <c r="D28" s="7" t="s">
        <v>24</v>
      </c>
      <c r="E28" s="7" t="s">
        <v>5</v>
      </c>
      <c r="F28" s="7">
        <v>23</v>
      </c>
      <c r="G28" s="51">
        <v>9</v>
      </c>
      <c r="H28" s="51">
        <v>10</v>
      </c>
      <c r="I28" s="51">
        <v>12</v>
      </c>
      <c r="J28" s="140"/>
      <c r="K28" s="140"/>
      <c r="L28" s="140"/>
    </row>
    <row r="29" spans="1:12" ht="13.5" thickBot="1" x14ac:dyDescent="0.25">
      <c r="A29" s="98"/>
      <c r="B29" s="103"/>
      <c r="C29" s="9" t="s">
        <v>21</v>
      </c>
      <c r="D29" s="7" t="s">
        <v>38</v>
      </c>
      <c r="E29" s="7" t="s">
        <v>37</v>
      </c>
      <c r="F29" s="9"/>
      <c r="G29" s="52">
        <v>1474</v>
      </c>
      <c r="H29" s="52">
        <v>1638</v>
      </c>
      <c r="I29" s="52">
        <v>1987</v>
      </c>
      <c r="J29" s="138"/>
      <c r="K29" s="138"/>
      <c r="L29" s="138"/>
    </row>
    <row r="30" spans="1:12" ht="26.25" customHeight="1" thickBot="1" x14ac:dyDescent="0.25">
      <c r="A30" s="96" t="s">
        <v>26</v>
      </c>
      <c r="B30" s="4" t="s">
        <v>16</v>
      </c>
      <c r="C30" s="5" t="s">
        <v>21</v>
      </c>
      <c r="D30" s="5" t="s">
        <v>23</v>
      </c>
      <c r="E30" s="5" t="s">
        <v>5</v>
      </c>
      <c r="F30" s="5">
        <v>41</v>
      </c>
      <c r="G30" s="50">
        <v>17</v>
      </c>
      <c r="H30" s="50">
        <v>15</v>
      </c>
      <c r="I30" s="50">
        <v>15</v>
      </c>
      <c r="J30" s="125">
        <f>'расчет образование'!B11+'расчет образование'!F11+'расчет образование'!J11</f>
        <v>12920346</v>
      </c>
      <c r="K30" s="125">
        <f>'расчет образование'!C11+'расчет образование'!G11+'расчет образование'!K11</f>
        <v>10638254</v>
      </c>
      <c r="L30" s="125">
        <f>'расчет образование'!D11+'расчет образование'!H11+'расчет образование'!L11</f>
        <v>10639052</v>
      </c>
    </row>
    <row r="31" spans="1:12" ht="25.5" x14ac:dyDescent="0.2">
      <c r="A31" s="97"/>
      <c r="B31" s="6" t="s">
        <v>18</v>
      </c>
      <c r="C31" s="7" t="s">
        <v>21</v>
      </c>
      <c r="D31" s="5" t="s">
        <v>23</v>
      </c>
      <c r="E31" s="7" t="s">
        <v>5</v>
      </c>
      <c r="F31" s="7">
        <v>14</v>
      </c>
      <c r="G31" s="51">
        <v>12</v>
      </c>
      <c r="H31" s="51">
        <v>12</v>
      </c>
      <c r="I31" s="51">
        <v>10</v>
      </c>
      <c r="J31" s="132"/>
      <c r="K31" s="132"/>
      <c r="L31" s="132"/>
    </row>
    <row r="32" spans="1:12" ht="26.25" thickBot="1" x14ac:dyDescent="0.25">
      <c r="A32" s="97"/>
      <c r="B32" s="21" t="s">
        <v>20</v>
      </c>
      <c r="C32" s="17" t="s">
        <v>21</v>
      </c>
      <c r="D32" s="17" t="s">
        <v>23</v>
      </c>
      <c r="E32" s="17" t="s">
        <v>5</v>
      </c>
      <c r="F32" s="17">
        <v>16</v>
      </c>
      <c r="G32" s="53">
        <v>9</v>
      </c>
      <c r="H32" s="53">
        <v>9</v>
      </c>
      <c r="I32" s="53">
        <v>8</v>
      </c>
      <c r="J32" s="132"/>
      <c r="K32" s="132"/>
      <c r="L32" s="132"/>
    </row>
    <row r="33" spans="1:13" ht="12.75" customHeight="1" x14ac:dyDescent="0.2">
      <c r="A33" s="97"/>
      <c r="B33" s="99" t="s">
        <v>19</v>
      </c>
      <c r="C33" s="5" t="s">
        <v>21</v>
      </c>
      <c r="D33" s="5" t="s">
        <v>51</v>
      </c>
      <c r="E33" s="5" t="s">
        <v>52</v>
      </c>
      <c r="F33" s="5"/>
      <c r="G33" s="50">
        <v>436</v>
      </c>
      <c r="H33" s="50">
        <v>436</v>
      </c>
      <c r="I33" s="50">
        <v>441</v>
      </c>
      <c r="J33" s="128">
        <f>'расчет образование'!B29+'расчет образование'!F29+'расчет образование'!J29</f>
        <v>803534</v>
      </c>
      <c r="K33" s="128">
        <f>'расчет образование'!C29+'расчет образование'!G29+'расчет образование'!K29</f>
        <v>728567</v>
      </c>
      <c r="L33" s="128">
        <f>'расчет образование'!D29+'расчет образование'!H29+'расчет образование'!L29</f>
        <v>728567</v>
      </c>
    </row>
    <row r="34" spans="1:13" ht="13.5" thickBot="1" x14ac:dyDescent="0.25">
      <c r="A34" s="97"/>
      <c r="B34" s="101"/>
      <c r="C34" s="7" t="s">
        <v>21</v>
      </c>
      <c r="D34" s="7" t="s">
        <v>23</v>
      </c>
      <c r="E34" s="7" t="s">
        <v>5</v>
      </c>
      <c r="F34" s="10">
        <v>9</v>
      </c>
      <c r="G34" s="54">
        <v>4</v>
      </c>
      <c r="H34" s="54">
        <v>4</v>
      </c>
      <c r="I34" s="54">
        <v>4</v>
      </c>
      <c r="J34" s="129"/>
      <c r="K34" s="129"/>
      <c r="L34" s="129"/>
    </row>
    <row r="35" spans="1:13" x14ac:dyDescent="0.2">
      <c r="A35" s="97"/>
      <c r="B35" s="133" t="s">
        <v>17</v>
      </c>
      <c r="C35" s="7" t="s">
        <v>21</v>
      </c>
      <c r="D35" s="7" t="s">
        <v>50</v>
      </c>
      <c r="E35" s="7" t="s">
        <v>52</v>
      </c>
      <c r="F35" s="7"/>
      <c r="G35" s="50">
        <v>436</v>
      </c>
      <c r="H35" s="50">
        <v>436</v>
      </c>
      <c r="I35" s="50">
        <v>441</v>
      </c>
      <c r="J35" s="130"/>
      <c r="K35" s="130"/>
      <c r="L35" s="130"/>
      <c r="M35" s="23"/>
    </row>
    <row r="36" spans="1:13" x14ac:dyDescent="0.2">
      <c r="A36" s="97"/>
      <c r="B36" s="134"/>
      <c r="C36" s="7" t="s">
        <v>21</v>
      </c>
      <c r="D36" s="7" t="s">
        <v>24</v>
      </c>
      <c r="E36" s="7" t="s">
        <v>5</v>
      </c>
      <c r="F36" s="7">
        <v>9</v>
      </c>
      <c r="G36" s="54">
        <v>4</v>
      </c>
      <c r="H36" s="54">
        <v>4</v>
      </c>
      <c r="I36" s="54">
        <v>4</v>
      </c>
      <c r="J36" s="130"/>
      <c r="K36" s="130"/>
      <c r="L36" s="130"/>
    </row>
    <row r="37" spans="1:13" ht="13.5" thickBot="1" x14ac:dyDescent="0.25">
      <c r="A37" s="98"/>
      <c r="B37" s="135"/>
      <c r="C37" s="9" t="s">
        <v>21</v>
      </c>
      <c r="D37" s="9" t="s">
        <v>38</v>
      </c>
      <c r="E37" s="9" t="s">
        <v>37</v>
      </c>
      <c r="F37" s="9"/>
      <c r="G37" s="52">
        <v>3924</v>
      </c>
      <c r="H37" s="52">
        <v>3924</v>
      </c>
      <c r="I37" s="52">
        <v>3969</v>
      </c>
      <c r="J37" s="131"/>
      <c r="K37" s="131"/>
      <c r="L37" s="131"/>
    </row>
    <row r="38" spans="1:13" ht="26.25" customHeight="1" thickBot="1" x14ac:dyDescent="0.25">
      <c r="A38" s="96" t="s">
        <v>27</v>
      </c>
      <c r="B38" s="4" t="s">
        <v>16</v>
      </c>
      <c r="C38" s="5" t="s">
        <v>21</v>
      </c>
      <c r="D38" s="5" t="s">
        <v>23</v>
      </c>
      <c r="E38" s="5" t="s">
        <v>5</v>
      </c>
      <c r="F38" s="5">
        <v>12</v>
      </c>
      <c r="G38" s="50">
        <v>8</v>
      </c>
      <c r="H38" s="50">
        <v>8</v>
      </c>
      <c r="I38" s="50">
        <v>8</v>
      </c>
      <c r="J38" s="125">
        <f>'расчет образование'!B16+'расчет образование'!F16+'расчет образование'!J16</f>
        <v>6701138</v>
      </c>
      <c r="K38" s="125">
        <f>'расчет образование'!C16+'расчет образование'!G16+'расчет образование'!K16</f>
        <v>4822470</v>
      </c>
      <c r="L38" s="125">
        <f>'расчет образование'!D16+'расчет образование'!H16+'расчет образование'!L16</f>
        <v>4823307</v>
      </c>
    </row>
    <row r="39" spans="1:13" ht="26.25" thickBot="1" x14ac:dyDescent="0.25">
      <c r="A39" s="97"/>
      <c r="B39" s="6" t="s">
        <v>18</v>
      </c>
      <c r="C39" s="7" t="s">
        <v>21</v>
      </c>
      <c r="D39" s="5" t="s">
        <v>23</v>
      </c>
      <c r="E39" s="7" t="s">
        <v>5</v>
      </c>
      <c r="F39" s="7">
        <v>9</v>
      </c>
      <c r="G39" s="51">
        <v>5</v>
      </c>
      <c r="H39" s="51">
        <v>4</v>
      </c>
      <c r="I39" s="51">
        <v>4</v>
      </c>
      <c r="J39" s="138"/>
      <c r="K39" s="138"/>
      <c r="L39" s="138"/>
    </row>
    <row r="40" spans="1:13" x14ac:dyDescent="0.2">
      <c r="A40" s="97"/>
      <c r="B40" s="102" t="s">
        <v>17</v>
      </c>
      <c r="C40" s="7" t="s">
        <v>21</v>
      </c>
      <c r="D40" s="7" t="s">
        <v>50</v>
      </c>
      <c r="E40" s="7" t="s">
        <v>52</v>
      </c>
      <c r="F40" s="7"/>
      <c r="G40" s="51">
        <v>327</v>
      </c>
      <c r="H40" s="51">
        <v>327</v>
      </c>
      <c r="I40" s="51">
        <v>331</v>
      </c>
      <c r="J40" s="125">
        <f>'расчет образование'!B27+'расчет образование'!F27+'расчет образование'!J27</f>
        <v>1359719</v>
      </c>
      <c r="K40" s="125">
        <f>'расчет образование'!C27+'расчет образование'!G27+'расчет образование'!K27</f>
        <v>1231818</v>
      </c>
      <c r="L40" s="125">
        <f>'расчет образование'!D27+'расчет образование'!H27+'расчет образование'!L27</f>
        <v>1231818</v>
      </c>
    </row>
    <row r="41" spans="1:13" x14ac:dyDescent="0.2">
      <c r="A41" s="97"/>
      <c r="B41" s="100"/>
      <c r="C41" s="7" t="s">
        <v>21</v>
      </c>
      <c r="D41" s="7" t="s">
        <v>24</v>
      </c>
      <c r="E41" s="7" t="s">
        <v>5</v>
      </c>
      <c r="F41" s="7">
        <v>6</v>
      </c>
      <c r="G41" s="51">
        <v>2</v>
      </c>
      <c r="H41" s="51">
        <v>2</v>
      </c>
      <c r="I41" s="51">
        <v>2</v>
      </c>
      <c r="J41" s="126"/>
      <c r="K41" s="126"/>
      <c r="L41" s="126"/>
    </row>
    <row r="42" spans="1:13" ht="13.5" thickBot="1" x14ac:dyDescent="0.25">
      <c r="A42" s="97"/>
      <c r="B42" s="101"/>
      <c r="C42" s="9" t="s">
        <v>21</v>
      </c>
      <c r="D42" s="9" t="s">
        <v>38</v>
      </c>
      <c r="E42" s="9" t="s">
        <v>37</v>
      </c>
      <c r="F42" s="7"/>
      <c r="G42" s="51">
        <v>2943</v>
      </c>
      <c r="H42" s="51">
        <v>2943</v>
      </c>
      <c r="I42" s="51">
        <v>2979</v>
      </c>
      <c r="J42" s="126"/>
      <c r="K42" s="126"/>
      <c r="L42" s="126"/>
    </row>
    <row r="43" spans="1:13" ht="12.75" customHeight="1" x14ac:dyDescent="0.2">
      <c r="A43" s="97"/>
      <c r="B43" s="102" t="s">
        <v>19</v>
      </c>
      <c r="C43" s="7" t="s">
        <v>21</v>
      </c>
      <c r="D43" s="7" t="s">
        <v>51</v>
      </c>
      <c r="E43" s="7" t="s">
        <v>52</v>
      </c>
      <c r="F43" s="7"/>
      <c r="G43" s="51">
        <v>327</v>
      </c>
      <c r="H43" s="51">
        <v>327</v>
      </c>
      <c r="I43" s="51">
        <v>331</v>
      </c>
      <c r="J43" s="126"/>
      <c r="K43" s="126"/>
      <c r="L43" s="126"/>
    </row>
    <row r="44" spans="1:13" ht="13.5" thickBot="1" x14ac:dyDescent="0.25">
      <c r="A44" s="97"/>
      <c r="B44" s="103"/>
      <c r="C44" s="7" t="s">
        <v>21</v>
      </c>
      <c r="D44" s="7" t="s">
        <v>23</v>
      </c>
      <c r="E44" s="7" t="s">
        <v>5</v>
      </c>
      <c r="F44" s="7">
        <v>6</v>
      </c>
      <c r="G44" s="51">
        <v>2</v>
      </c>
      <c r="H44" s="51">
        <v>2</v>
      </c>
      <c r="I44" s="51">
        <v>2</v>
      </c>
      <c r="J44" s="127"/>
      <c r="K44" s="127"/>
      <c r="L44" s="127"/>
    </row>
    <row r="45" spans="1:13" ht="25.5" customHeight="1" x14ac:dyDescent="0.2">
      <c r="A45" s="96" t="s">
        <v>47</v>
      </c>
      <c r="B45" s="4" t="s">
        <v>18</v>
      </c>
      <c r="C45" s="5" t="s">
        <v>21</v>
      </c>
      <c r="D45" s="5" t="s">
        <v>23</v>
      </c>
      <c r="E45" s="5" t="s">
        <v>5</v>
      </c>
      <c r="F45" s="5">
        <v>16</v>
      </c>
      <c r="G45" s="50">
        <v>15</v>
      </c>
      <c r="H45" s="50">
        <v>14</v>
      </c>
      <c r="I45" s="50">
        <v>14</v>
      </c>
      <c r="J45" s="125">
        <f>'расчет образование'!B10+'расчет образование'!F10+'расчет образование'!J10</f>
        <v>5976234</v>
      </c>
      <c r="K45" s="125">
        <f>'расчет образование'!C10+'расчет образование'!G10+'расчет образование'!K10</f>
        <v>4974047</v>
      </c>
      <c r="L45" s="125">
        <f>'расчет образование'!D10+'расчет образование'!H10+'расчет образование'!L10</f>
        <v>4974305</v>
      </c>
    </row>
    <row r="46" spans="1:13" ht="26.25" thickBot="1" x14ac:dyDescent="0.25">
      <c r="A46" s="98"/>
      <c r="B46" s="8" t="s">
        <v>16</v>
      </c>
      <c r="C46" s="9" t="s">
        <v>21</v>
      </c>
      <c r="D46" s="9" t="s">
        <v>23</v>
      </c>
      <c r="E46" s="9" t="s">
        <v>5</v>
      </c>
      <c r="F46" s="9">
        <v>15</v>
      </c>
      <c r="G46" s="52">
        <v>16</v>
      </c>
      <c r="H46" s="52">
        <v>18</v>
      </c>
      <c r="I46" s="52">
        <v>19</v>
      </c>
      <c r="J46" s="138"/>
      <c r="K46" s="138"/>
      <c r="L46" s="138"/>
    </row>
    <row r="47" spans="1:13" ht="25.5" customHeight="1" x14ac:dyDescent="0.2">
      <c r="A47" s="96" t="s">
        <v>28</v>
      </c>
      <c r="B47" s="4" t="s">
        <v>18</v>
      </c>
      <c r="C47" s="5" t="s">
        <v>21</v>
      </c>
      <c r="D47" s="5" t="s">
        <v>23</v>
      </c>
      <c r="E47" s="5" t="s">
        <v>5</v>
      </c>
      <c r="F47" s="5">
        <v>2</v>
      </c>
      <c r="G47" s="50">
        <v>0</v>
      </c>
      <c r="H47" s="50">
        <v>0</v>
      </c>
      <c r="I47" s="50">
        <v>0</v>
      </c>
      <c r="J47" s="125">
        <f>'расчет образование'!B15+'расчет образование'!F15+'расчет образование'!J15</f>
        <v>1284421</v>
      </c>
      <c r="K47" s="125">
        <f>'расчет образование'!C15+'расчет образование'!G15+'расчет образование'!K15</f>
        <v>951739</v>
      </c>
      <c r="L47" s="125">
        <f>'расчет образование'!D15+'расчет образование'!H15+'расчет образование'!L15</f>
        <v>951999</v>
      </c>
      <c r="M47" s="23"/>
    </row>
    <row r="48" spans="1:13" ht="26.25" thickBot="1" x14ac:dyDescent="0.25">
      <c r="A48" s="98"/>
      <c r="B48" s="8" t="s">
        <v>16</v>
      </c>
      <c r="C48" s="9" t="s">
        <v>21</v>
      </c>
      <c r="D48" s="9" t="s">
        <v>23</v>
      </c>
      <c r="E48" s="9" t="s">
        <v>5</v>
      </c>
      <c r="F48" s="9">
        <v>8</v>
      </c>
      <c r="G48" s="52">
        <v>2</v>
      </c>
      <c r="H48" s="52">
        <v>2</v>
      </c>
      <c r="I48" s="52">
        <v>2</v>
      </c>
      <c r="J48" s="138"/>
      <c r="K48" s="138"/>
      <c r="L48" s="138"/>
    </row>
    <row r="49" spans="1:12" ht="12.75" customHeight="1" x14ac:dyDescent="0.2">
      <c r="A49" s="96" t="s">
        <v>29</v>
      </c>
      <c r="B49" s="99" t="s">
        <v>17</v>
      </c>
      <c r="C49" s="5" t="s">
        <v>21</v>
      </c>
      <c r="D49" s="5" t="s">
        <v>50</v>
      </c>
      <c r="E49" s="5" t="s">
        <v>52</v>
      </c>
      <c r="F49" s="5"/>
      <c r="G49" s="50">
        <v>9243</v>
      </c>
      <c r="H49" s="50">
        <v>9243</v>
      </c>
      <c r="I49" s="50">
        <v>9567</v>
      </c>
      <c r="J49" s="125">
        <f>'расчет образование'!B34+'расчет образование'!F34+'расчет образование'!J34</f>
        <v>6605968</v>
      </c>
      <c r="K49" s="125">
        <f>'расчет образование'!C34+'расчет образование'!G34+'расчет образование'!K34</f>
        <v>5538614</v>
      </c>
      <c r="L49" s="125">
        <f>'расчет образование'!D34+'расчет образование'!H34+'расчет образование'!L34</f>
        <v>5539390</v>
      </c>
    </row>
    <row r="50" spans="1:12" x14ac:dyDescent="0.2">
      <c r="A50" s="97"/>
      <c r="B50" s="100"/>
      <c r="C50" s="10" t="s">
        <v>21</v>
      </c>
      <c r="D50" s="7" t="s">
        <v>24</v>
      </c>
      <c r="E50" s="7" t="s">
        <v>5</v>
      </c>
      <c r="F50" s="10">
        <v>85</v>
      </c>
      <c r="G50" s="54">
        <v>65</v>
      </c>
      <c r="H50" s="54">
        <v>65</v>
      </c>
      <c r="I50" s="54">
        <v>67</v>
      </c>
      <c r="J50" s="132"/>
      <c r="K50" s="132"/>
      <c r="L50" s="132"/>
    </row>
    <row r="51" spans="1:12" x14ac:dyDescent="0.2">
      <c r="A51" s="97"/>
      <c r="B51" s="101"/>
      <c r="C51" s="7" t="s">
        <v>21</v>
      </c>
      <c r="D51" s="7" t="s">
        <v>38</v>
      </c>
      <c r="E51" s="7" t="s">
        <v>37</v>
      </c>
      <c r="F51" s="10"/>
      <c r="G51" s="54">
        <v>97051</v>
      </c>
      <c r="H51" s="54">
        <v>97051</v>
      </c>
      <c r="I51" s="54">
        <v>100453</v>
      </c>
      <c r="J51" s="132"/>
      <c r="K51" s="132"/>
      <c r="L51" s="132"/>
    </row>
    <row r="52" spans="1:12" ht="12.75" customHeight="1" x14ac:dyDescent="0.2">
      <c r="A52" s="97"/>
      <c r="B52" s="102" t="s">
        <v>19</v>
      </c>
      <c r="C52" s="7" t="s">
        <v>21</v>
      </c>
      <c r="D52" s="7" t="s">
        <v>51</v>
      </c>
      <c r="E52" s="7" t="s">
        <v>52</v>
      </c>
      <c r="F52" s="10"/>
      <c r="G52" s="54">
        <v>2844</v>
      </c>
      <c r="H52" s="54">
        <v>2844</v>
      </c>
      <c r="I52" s="54">
        <v>2856</v>
      </c>
      <c r="J52" s="132"/>
      <c r="K52" s="132"/>
      <c r="L52" s="132"/>
    </row>
    <row r="53" spans="1:12" x14ac:dyDescent="0.2">
      <c r="A53" s="97"/>
      <c r="B53" s="101"/>
      <c r="C53" s="7" t="s">
        <v>21</v>
      </c>
      <c r="D53" s="7" t="s">
        <v>23</v>
      </c>
      <c r="E53" s="7" t="s">
        <v>5</v>
      </c>
      <c r="F53" s="7">
        <v>35</v>
      </c>
      <c r="G53" s="51">
        <v>20</v>
      </c>
      <c r="H53" s="51">
        <v>20</v>
      </c>
      <c r="I53" s="51">
        <v>20</v>
      </c>
      <c r="J53" s="132"/>
      <c r="K53" s="132"/>
      <c r="L53" s="132"/>
    </row>
    <row r="54" spans="1:12" ht="12.75" customHeight="1" x14ac:dyDescent="0.2">
      <c r="A54" s="97"/>
      <c r="B54" s="102" t="s">
        <v>19</v>
      </c>
      <c r="C54" s="7" t="s">
        <v>21</v>
      </c>
      <c r="D54" s="7" t="s">
        <v>51</v>
      </c>
      <c r="E54" s="7" t="s">
        <v>52</v>
      </c>
      <c r="F54" s="17"/>
      <c r="G54" s="53">
        <v>6399</v>
      </c>
      <c r="H54" s="53">
        <v>6399</v>
      </c>
      <c r="I54" s="53">
        <v>6711</v>
      </c>
      <c r="J54" s="132"/>
      <c r="K54" s="132"/>
      <c r="L54" s="132"/>
    </row>
    <row r="55" spans="1:12" ht="13.5" thickBot="1" x14ac:dyDescent="0.25">
      <c r="A55" s="98"/>
      <c r="B55" s="103"/>
      <c r="C55" s="9" t="s">
        <v>21</v>
      </c>
      <c r="D55" s="9" t="s">
        <v>23</v>
      </c>
      <c r="E55" s="9" t="s">
        <v>5</v>
      </c>
      <c r="F55" s="17">
        <v>50</v>
      </c>
      <c r="G55" s="53">
        <v>45</v>
      </c>
      <c r="H55" s="53">
        <v>45</v>
      </c>
      <c r="I55" s="53">
        <v>47</v>
      </c>
      <c r="J55" s="138"/>
      <c r="K55" s="138"/>
      <c r="L55" s="138"/>
    </row>
    <row r="56" spans="1:12" ht="12.75" customHeight="1" x14ac:dyDescent="0.2">
      <c r="A56" s="96" t="s">
        <v>30</v>
      </c>
      <c r="B56" s="99" t="s">
        <v>17</v>
      </c>
      <c r="C56" s="10" t="s">
        <v>21</v>
      </c>
      <c r="D56" s="10" t="s">
        <v>50</v>
      </c>
      <c r="E56" s="10" t="s">
        <v>52</v>
      </c>
      <c r="F56" s="10"/>
      <c r="G56" s="50">
        <v>1638</v>
      </c>
      <c r="H56" s="50">
        <v>1638</v>
      </c>
      <c r="I56" s="50">
        <v>1656</v>
      </c>
      <c r="J56" s="125">
        <f>'расчет образование'!B35+'расчет образование'!F35+'расчет образование'!J35</f>
        <v>1819389</v>
      </c>
      <c r="K56" s="125">
        <f>'расчет образование'!C35+'расчет образование'!G35+'расчет образование'!K35</f>
        <v>1585934</v>
      </c>
      <c r="L56" s="125">
        <f>'расчет образование'!D35+'расчет образование'!H35+'расчет образование'!L35</f>
        <v>1586656</v>
      </c>
    </row>
    <row r="57" spans="1:12" x14ac:dyDescent="0.2">
      <c r="A57" s="141"/>
      <c r="B57" s="100"/>
      <c r="C57" s="7" t="s">
        <v>21</v>
      </c>
      <c r="D57" s="7" t="s">
        <v>24</v>
      </c>
      <c r="E57" s="7" t="s">
        <v>5</v>
      </c>
      <c r="F57" s="7">
        <v>23</v>
      </c>
      <c r="G57" s="51">
        <v>15</v>
      </c>
      <c r="H57" s="51">
        <v>15</v>
      </c>
      <c r="I57" s="51">
        <v>15</v>
      </c>
      <c r="J57" s="126"/>
      <c r="K57" s="126"/>
      <c r="L57" s="126"/>
    </row>
    <row r="58" spans="1:12" ht="13.15" customHeight="1" thickBot="1" x14ac:dyDescent="0.25">
      <c r="A58" s="141"/>
      <c r="B58" s="101"/>
      <c r="C58" s="17" t="s">
        <v>21</v>
      </c>
      <c r="D58" s="17" t="s">
        <v>38</v>
      </c>
      <c r="E58" s="7" t="s">
        <v>37</v>
      </c>
      <c r="F58" s="10"/>
      <c r="G58" s="54">
        <v>14742</v>
      </c>
      <c r="H58" s="54">
        <v>14742</v>
      </c>
      <c r="I58" s="54">
        <v>14904</v>
      </c>
      <c r="J58" s="126"/>
      <c r="K58" s="126"/>
      <c r="L58" s="126"/>
    </row>
    <row r="59" spans="1:12" ht="13.15" customHeight="1" x14ac:dyDescent="0.2">
      <c r="A59" s="141"/>
      <c r="B59" s="102" t="s">
        <v>19</v>
      </c>
      <c r="C59" s="5" t="s">
        <v>21</v>
      </c>
      <c r="D59" s="5" t="s">
        <v>51</v>
      </c>
      <c r="E59" s="5" t="s">
        <v>52</v>
      </c>
      <c r="F59" s="10"/>
      <c r="G59" s="50">
        <v>546</v>
      </c>
      <c r="H59" s="50">
        <v>546</v>
      </c>
      <c r="I59" s="50">
        <v>552</v>
      </c>
      <c r="J59" s="126"/>
      <c r="K59" s="126"/>
      <c r="L59" s="126"/>
    </row>
    <row r="60" spans="1:12" ht="13.5" thickBot="1" x14ac:dyDescent="0.25">
      <c r="A60" s="141"/>
      <c r="B60" s="101"/>
      <c r="C60" s="17" t="s">
        <v>21</v>
      </c>
      <c r="D60" s="17" t="s">
        <v>23</v>
      </c>
      <c r="E60" s="7" t="s">
        <v>5</v>
      </c>
      <c r="F60" s="7">
        <v>10</v>
      </c>
      <c r="G60" s="51">
        <v>5</v>
      </c>
      <c r="H60" s="51">
        <v>5</v>
      </c>
      <c r="I60" s="51">
        <v>5</v>
      </c>
      <c r="J60" s="126"/>
      <c r="K60" s="126"/>
      <c r="L60" s="126"/>
    </row>
    <row r="61" spans="1:12" ht="12.75" customHeight="1" x14ac:dyDescent="0.2">
      <c r="A61" s="141"/>
      <c r="B61" s="102" t="s">
        <v>19</v>
      </c>
      <c r="C61" s="5" t="s">
        <v>21</v>
      </c>
      <c r="D61" s="5" t="s">
        <v>51</v>
      </c>
      <c r="E61" s="5" t="s">
        <v>52</v>
      </c>
      <c r="F61" s="33"/>
      <c r="G61" s="50">
        <v>1092</v>
      </c>
      <c r="H61" s="50">
        <v>1092</v>
      </c>
      <c r="I61" s="50">
        <v>1104</v>
      </c>
      <c r="J61" s="126"/>
      <c r="K61" s="126"/>
      <c r="L61" s="126"/>
    </row>
    <row r="62" spans="1:12" ht="13.5" thickBot="1" x14ac:dyDescent="0.25">
      <c r="A62" s="142"/>
      <c r="B62" s="103"/>
      <c r="C62" s="9" t="s">
        <v>21</v>
      </c>
      <c r="D62" s="9" t="s">
        <v>23</v>
      </c>
      <c r="E62" s="9" t="s">
        <v>5</v>
      </c>
      <c r="F62" s="9">
        <v>13</v>
      </c>
      <c r="G62" s="51">
        <v>10</v>
      </c>
      <c r="H62" s="51">
        <v>10</v>
      </c>
      <c r="I62" s="51">
        <v>10</v>
      </c>
      <c r="J62" s="127"/>
      <c r="K62" s="127"/>
      <c r="L62" s="127"/>
    </row>
    <row r="63" spans="1:12" ht="12.75" customHeight="1" x14ac:dyDescent="0.2">
      <c r="A63" s="96" t="s">
        <v>31</v>
      </c>
      <c r="B63" s="99" t="s">
        <v>17</v>
      </c>
      <c r="C63" s="10" t="s">
        <v>21</v>
      </c>
      <c r="D63" s="10" t="s">
        <v>50</v>
      </c>
      <c r="E63" s="10" t="s">
        <v>52</v>
      </c>
      <c r="F63" s="10"/>
      <c r="G63" s="50">
        <v>1365</v>
      </c>
      <c r="H63" s="50">
        <v>1365</v>
      </c>
      <c r="I63" s="50">
        <v>1380</v>
      </c>
      <c r="J63" s="125">
        <f>'расчет образование'!B36+'расчет образование'!F36+'расчет образование'!J36</f>
        <v>1979941</v>
      </c>
      <c r="K63" s="125">
        <f>'расчет образование'!C36+'расчет образование'!G36+'расчет образование'!K36</f>
        <v>1777068</v>
      </c>
      <c r="L63" s="125">
        <f>'расчет образование'!D36+'расчет образование'!H36+'расчет образование'!L36</f>
        <v>1777578</v>
      </c>
    </row>
    <row r="64" spans="1:12" x14ac:dyDescent="0.2">
      <c r="A64" s="97"/>
      <c r="B64" s="100"/>
      <c r="C64" s="7" t="s">
        <v>21</v>
      </c>
      <c r="D64" s="7" t="s">
        <v>24</v>
      </c>
      <c r="E64" s="7" t="s">
        <v>5</v>
      </c>
      <c r="F64" s="10">
        <v>13</v>
      </c>
      <c r="G64" s="54">
        <v>10</v>
      </c>
      <c r="H64" s="54">
        <v>10</v>
      </c>
      <c r="I64" s="54">
        <v>10</v>
      </c>
      <c r="J64" s="132"/>
      <c r="K64" s="132"/>
      <c r="L64" s="132"/>
    </row>
    <row r="65" spans="1:12" ht="13.5" thickBot="1" x14ac:dyDescent="0.25">
      <c r="A65" s="97"/>
      <c r="B65" s="101"/>
      <c r="C65" s="17" t="s">
        <v>21</v>
      </c>
      <c r="D65" s="17" t="s">
        <v>38</v>
      </c>
      <c r="E65" s="7" t="s">
        <v>37</v>
      </c>
      <c r="F65" s="10"/>
      <c r="G65" s="54">
        <v>12285</v>
      </c>
      <c r="H65" s="54">
        <v>12285</v>
      </c>
      <c r="I65" s="54">
        <v>12285</v>
      </c>
      <c r="J65" s="132"/>
      <c r="K65" s="132"/>
      <c r="L65" s="132"/>
    </row>
    <row r="66" spans="1:12" ht="12.75" customHeight="1" x14ac:dyDescent="0.2">
      <c r="A66" s="97"/>
      <c r="B66" s="102" t="s">
        <v>19</v>
      </c>
      <c r="C66" s="5" t="s">
        <v>21</v>
      </c>
      <c r="D66" s="5" t="s">
        <v>51</v>
      </c>
      <c r="E66" s="5" t="s">
        <v>52</v>
      </c>
      <c r="F66" s="10"/>
      <c r="G66" s="50">
        <v>1365</v>
      </c>
      <c r="H66" s="50">
        <v>1365</v>
      </c>
      <c r="I66" s="50">
        <v>1380</v>
      </c>
      <c r="J66" s="132"/>
      <c r="K66" s="132"/>
      <c r="L66" s="132"/>
    </row>
    <row r="67" spans="1:12" ht="13.5" thickBot="1" x14ac:dyDescent="0.25">
      <c r="A67" s="98"/>
      <c r="B67" s="103"/>
      <c r="C67" s="9" t="s">
        <v>21</v>
      </c>
      <c r="D67" s="9" t="s">
        <v>23</v>
      </c>
      <c r="E67" s="9" t="s">
        <v>5</v>
      </c>
      <c r="F67" s="9">
        <v>11</v>
      </c>
      <c r="G67" s="54">
        <v>10</v>
      </c>
      <c r="H67" s="54">
        <v>10</v>
      </c>
      <c r="I67" s="54">
        <v>10</v>
      </c>
      <c r="J67" s="138"/>
      <c r="K67" s="138"/>
      <c r="L67" s="138"/>
    </row>
    <row r="68" spans="1:12" ht="39" thickBot="1" x14ac:dyDescent="0.25">
      <c r="A68" s="14" t="s">
        <v>32</v>
      </c>
      <c r="B68" s="15" t="s">
        <v>84</v>
      </c>
      <c r="C68" s="9" t="s">
        <v>21</v>
      </c>
      <c r="D68" s="15" t="s">
        <v>49</v>
      </c>
      <c r="E68" s="10" t="s">
        <v>37</v>
      </c>
      <c r="F68" s="33">
        <v>26696</v>
      </c>
      <c r="G68" s="55">
        <v>25584</v>
      </c>
      <c r="H68" s="55">
        <v>28142</v>
      </c>
      <c r="I68" s="55">
        <v>28142</v>
      </c>
      <c r="J68" s="55">
        <f>1937285+36000</f>
        <v>1973285</v>
      </c>
      <c r="K68" s="55">
        <f>1938591+36000</f>
        <v>1974591</v>
      </c>
      <c r="L68" s="55">
        <f>1939949+36000</f>
        <v>1975949</v>
      </c>
    </row>
    <row r="69" spans="1:12" ht="26.25" thickBot="1" x14ac:dyDescent="0.25">
      <c r="A69" s="14" t="s">
        <v>33</v>
      </c>
      <c r="B69" s="6" t="s">
        <v>85</v>
      </c>
      <c r="C69" s="9" t="s">
        <v>21</v>
      </c>
      <c r="D69" s="15" t="s">
        <v>49</v>
      </c>
      <c r="E69" s="10" t="s">
        <v>37</v>
      </c>
      <c r="F69" s="33">
        <v>26832</v>
      </c>
      <c r="G69" s="56">
        <v>40500</v>
      </c>
      <c r="H69" s="56">
        <v>40500</v>
      </c>
      <c r="I69" s="56">
        <v>40500</v>
      </c>
      <c r="J69" s="56">
        <f>2401360+36000</f>
        <v>2437360</v>
      </c>
      <c r="K69" s="56">
        <f>2401360+36000</f>
        <v>2437360</v>
      </c>
      <c r="L69" s="56">
        <f>2401360+36000</f>
        <v>2437360</v>
      </c>
    </row>
    <row r="70" spans="1:12" ht="26.45" customHeight="1" thickBot="1" x14ac:dyDescent="0.25">
      <c r="A70" s="87" t="s">
        <v>34</v>
      </c>
      <c r="B70" s="6" t="s">
        <v>35</v>
      </c>
      <c r="C70" s="9" t="s">
        <v>21</v>
      </c>
      <c r="D70" s="7" t="s">
        <v>23</v>
      </c>
      <c r="E70" s="7" t="s">
        <v>5</v>
      </c>
      <c r="F70" s="10">
        <v>81</v>
      </c>
      <c r="G70" s="50">
        <v>55</v>
      </c>
      <c r="H70" s="50">
        <v>56</v>
      </c>
      <c r="I70" s="50">
        <v>56</v>
      </c>
      <c r="J70" s="139">
        <f>1880054+36000</f>
        <v>1916054</v>
      </c>
      <c r="K70" s="139">
        <f>962268+36000</f>
        <v>998268</v>
      </c>
      <c r="L70" s="139">
        <f>962439+36000</f>
        <v>998439</v>
      </c>
    </row>
    <row r="71" spans="1:12" ht="26.25" thickBot="1" x14ac:dyDescent="0.25">
      <c r="A71" s="88"/>
      <c r="B71" s="6" t="s">
        <v>36</v>
      </c>
      <c r="C71" s="9" t="s">
        <v>21</v>
      </c>
      <c r="D71" s="7" t="s">
        <v>23</v>
      </c>
      <c r="E71" s="7" t="s">
        <v>5</v>
      </c>
      <c r="F71" s="17">
        <v>130</v>
      </c>
      <c r="G71" s="52">
        <v>120</v>
      </c>
      <c r="H71" s="52">
        <v>120</v>
      </c>
      <c r="I71" s="52">
        <v>120</v>
      </c>
      <c r="J71" s="131"/>
      <c r="K71" s="131"/>
      <c r="L71" s="131"/>
    </row>
    <row r="72" spans="1:12" ht="30" customHeight="1" thickBot="1" x14ac:dyDescent="0.25">
      <c r="A72" s="87" t="s">
        <v>42</v>
      </c>
      <c r="B72" s="6" t="s">
        <v>86</v>
      </c>
      <c r="C72" s="9" t="s">
        <v>21</v>
      </c>
      <c r="D72" s="7" t="s">
        <v>43</v>
      </c>
      <c r="E72" s="7" t="s">
        <v>37</v>
      </c>
      <c r="F72" s="7">
        <v>20361</v>
      </c>
      <c r="G72" s="66">
        <f>'расчет дши'!C4</f>
        <v>9080</v>
      </c>
      <c r="H72" s="66">
        <f>'расчет дши'!D4</f>
        <v>11322</v>
      </c>
      <c r="I72" s="66">
        <f>'расчет дши'!E4</f>
        <v>10978</v>
      </c>
      <c r="J72" s="136">
        <f>'расчет дши'!I9</f>
        <v>3640872</v>
      </c>
      <c r="K72" s="136">
        <f>'расчет дши'!J9</f>
        <v>1774940</v>
      </c>
      <c r="L72" s="136">
        <f>'расчет дши'!K9</f>
        <v>1775724</v>
      </c>
    </row>
    <row r="73" spans="1:12" ht="26.25" thickBot="1" x14ac:dyDescent="0.25">
      <c r="A73" s="93"/>
      <c r="B73" s="6" t="s">
        <v>87</v>
      </c>
      <c r="C73" s="9" t="s">
        <v>21</v>
      </c>
      <c r="D73" s="7" t="s">
        <v>43</v>
      </c>
      <c r="E73" s="7" t="s">
        <v>37</v>
      </c>
      <c r="F73" s="7">
        <v>341.5</v>
      </c>
      <c r="G73" s="66">
        <f>'расчет дши'!C7</f>
        <v>3788</v>
      </c>
      <c r="H73" s="66">
        <f>'расчет дши'!D7</f>
        <v>3888</v>
      </c>
      <c r="I73" s="66">
        <f>'расчет дши'!E7</f>
        <v>4656</v>
      </c>
      <c r="J73" s="137"/>
      <c r="K73" s="137"/>
      <c r="L73" s="137"/>
    </row>
    <row r="74" spans="1:12" ht="26.25" thickBot="1" x14ac:dyDescent="0.25">
      <c r="A74" s="93"/>
      <c r="B74" s="6" t="s">
        <v>88</v>
      </c>
      <c r="C74" s="9" t="s">
        <v>21</v>
      </c>
      <c r="D74" s="7" t="s">
        <v>43</v>
      </c>
      <c r="E74" s="7" t="s">
        <v>37</v>
      </c>
      <c r="F74" s="7">
        <v>2734</v>
      </c>
      <c r="G74" s="66">
        <f>'расчет дши'!C6</f>
        <v>7708</v>
      </c>
      <c r="H74" s="66">
        <f>'расчет дши'!D6</f>
        <v>9908</v>
      </c>
      <c r="I74" s="66">
        <f>'расчет дши'!E6</f>
        <v>12116</v>
      </c>
      <c r="J74" s="137"/>
      <c r="K74" s="137"/>
      <c r="L74" s="137"/>
    </row>
    <row r="75" spans="1:12" ht="26.25" thickBot="1" x14ac:dyDescent="0.25">
      <c r="A75" s="93"/>
      <c r="B75" s="6" t="s">
        <v>89</v>
      </c>
      <c r="C75" s="9" t="s">
        <v>21</v>
      </c>
      <c r="D75" s="7" t="s">
        <v>43</v>
      </c>
      <c r="E75" s="7" t="s">
        <v>37</v>
      </c>
      <c r="F75" s="7">
        <v>416</v>
      </c>
      <c r="G75" s="66">
        <f>'расчет дши'!C5</f>
        <v>2032</v>
      </c>
      <c r="H75" s="66">
        <f>'расчет дши'!D5</f>
        <v>2512</v>
      </c>
      <c r="I75" s="66">
        <f>'расчет дши'!E5</f>
        <v>3414</v>
      </c>
      <c r="J75" s="137"/>
      <c r="K75" s="137"/>
      <c r="L75" s="137"/>
    </row>
    <row r="76" spans="1:12" ht="26.25" thickBot="1" x14ac:dyDescent="0.25">
      <c r="A76" s="93"/>
      <c r="B76" s="21" t="s">
        <v>90</v>
      </c>
      <c r="C76" s="17" t="s">
        <v>21</v>
      </c>
      <c r="D76" s="17" t="s">
        <v>43</v>
      </c>
      <c r="E76" s="17" t="s">
        <v>37</v>
      </c>
      <c r="F76" s="17"/>
      <c r="G76" s="69">
        <f>'[3]расчет дши'!C8</f>
        <v>0</v>
      </c>
      <c r="H76" s="69">
        <f>'[3]расчет дши'!D8</f>
        <v>0</v>
      </c>
      <c r="I76" s="69">
        <f>'[3]расчет дши'!E8</f>
        <v>0</v>
      </c>
      <c r="J76" s="137"/>
      <c r="K76" s="137"/>
      <c r="L76" s="137"/>
    </row>
    <row r="77" spans="1:12" ht="25.9" customHeight="1" thickBot="1" x14ac:dyDescent="0.25">
      <c r="A77" s="84" t="s">
        <v>44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6"/>
    </row>
    <row r="78" spans="1:12" ht="39" thickBot="1" x14ac:dyDescent="0.25">
      <c r="A78" s="16" t="s">
        <v>39</v>
      </c>
      <c r="B78" s="15" t="s">
        <v>40</v>
      </c>
      <c r="C78" s="18" t="s">
        <v>21</v>
      </c>
      <c r="D78" s="10" t="s">
        <v>41</v>
      </c>
      <c r="E78" s="10" t="s">
        <v>4</v>
      </c>
      <c r="F78" s="10">
        <v>2340</v>
      </c>
      <c r="G78" s="68">
        <v>3116</v>
      </c>
      <c r="H78" s="68">
        <v>3116</v>
      </c>
      <c r="I78" s="68">
        <v>3116</v>
      </c>
      <c r="J78" s="68">
        <v>1910479</v>
      </c>
      <c r="K78" s="68">
        <v>1979280</v>
      </c>
      <c r="L78" s="68">
        <v>2105979</v>
      </c>
    </row>
  </sheetData>
  <mergeCells count="89">
    <mergeCell ref="B40:B42"/>
    <mergeCell ref="B43:B44"/>
    <mergeCell ref="J40:J44"/>
    <mergeCell ref="K40:K44"/>
    <mergeCell ref="L40:L44"/>
    <mergeCell ref="A56:A62"/>
    <mergeCell ref="B56:B58"/>
    <mergeCell ref="J56:J62"/>
    <mergeCell ref="K56:K62"/>
    <mergeCell ref="L56:L62"/>
    <mergeCell ref="B59:B60"/>
    <mergeCell ref="B61:B62"/>
    <mergeCell ref="A22:A29"/>
    <mergeCell ref="A30:A37"/>
    <mergeCell ref="A38:A44"/>
    <mergeCell ref="A45:A46"/>
    <mergeCell ref="A49:A55"/>
    <mergeCell ref="A47:A48"/>
    <mergeCell ref="B49:B51"/>
    <mergeCell ref="B52:B53"/>
    <mergeCell ref="J22:J24"/>
    <mergeCell ref="A2:L2"/>
    <mergeCell ref="A6:A8"/>
    <mergeCell ref="B6:B8"/>
    <mergeCell ref="J6:L7"/>
    <mergeCell ref="C6:C8"/>
    <mergeCell ref="D6:I6"/>
    <mergeCell ref="J10:J11"/>
    <mergeCell ref="K10:K11"/>
    <mergeCell ref="L10:L11"/>
    <mergeCell ref="G7:I7"/>
    <mergeCell ref="D7:D8"/>
    <mergeCell ref="E7:E8"/>
    <mergeCell ref="A9:L9"/>
    <mergeCell ref="A13:L13"/>
    <mergeCell ref="A10:A11"/>
    <mergeCell ref="J14:J16"/>
    <mergeCell ref="K14:K16"/>
    <mergeCell ref="L14:L16"/>
    <mergeCell ref="A14:A21"/>
    <mergeCell ref="J38:J39"/>
    <mergeCell ref="K38:K39"/>
    <mergeCell ref="L38:L39"/>
    <mergeCell ref="K22:K24"/>
    <mergeCell ref="L22:L24"/>
    <mergeCell ref="J25:J29"/>
    <mergeCell ref="K25:K29"/>
    <mergeCell ref="L25:L29"/>
    <mergeCell ref="J30:J32"/>
    <mergeCell ref="K30:K32"/>
    <mergeCell ref="J45:J46"/>
    <mergeCell ref="K45:K46"/>
    <mergeCell ref="L45:L46"/>
    <mergeCell ref="J47:J48"/>
    <mergeCell ref="K47:K48"/>
    <mergeCell ref="L47:L48"/>
    <mergeCell ref="J49:J55"/>
    <mergeCell ref="K49:K55"/>
    <mergeCell ref="L49:L55"/>
    <mergeCell ref="B54:B55"/>
    <mergeCell ref="A77:L77"/>
    <mergeCell ref="J63:J67"/>
    <mergeCell ref="K63:K67"/>
    <mergeCell ref="L63:L67"/>
    <mergeCell ref="J70:J71"/>
    <mergeCell ref="K70:K71"/>
    <mergeCell ref="L70:L71"/>
    <mergeCell ref="B63:B65"/>
    <mergeCell ref="B66:B67"/>
    <mergeCell ref="B35:B37"/>
    <mergeCell ref="B17:B18"/>
    <mergeCell ref="J17:J21"/>
    <mergeCell ref="B3:L3"/>
    <mergeCell ref="A72:A76"/>
    <mergeCell ref="A63:A67"/>
    <mergeCell ref="A70:A71"/>
    <mergeCell ref="J72:J76"/>
    <mergeCell ref="K72:K76"/>
    <mergeCell ref="L72:L76"/>
    <mergeCell ref="K17:K21"/>
    <mergeCell ref="L17:L21"/>
    <mergeCell ref="B25:B26"/>
    <mergeCell ref="B33:B34"/>
    <mergeCell ref="B19:B21"/>
    <mergeCell ref="B27:B29"/>
    <mergeCell ref="J33:J37"/>
    <mergeCell ref="K33:K37"/>
    <mergeCell ref="L33:L37"/>
    <mergeCell ref="L30:L32"/>
  </mergeCells>
  <phoneticPr fontId="0" type="noConversion"/>
  <pageMargins left="0" right="0" top="0.78740157480314965" bottom="0.39370078740157483" header="0.11811023622047245" footer="0.11811023622047245"/>
  <pageSetup paperSize="9" scale="78" orientation="landscape" r:id="rId1"/>
  <headerFooter alignWithMargins="0"/>
  <rowBreaks count="2" manualBreakCount="2">
    <brk id="29" max="10" man="1"/>
    <brk id="6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79" zoomScaleNormal="79" workbookViewId="0">
      <selection activeCell="D34" sqref="D34"/>
    </sheetView>
  </sheetViews>
  <sheetFormatPr defaultRowHeight="12.75" x14ac:dyDescent="0.2"/>
  <cols>
    <col min="1" max="1" width="44.140625" customWidth="1"/>
    <col min="2" max="2" width="14.85546875" style="78" customWidth="1"/>
    <col min="3" max="3" width="14" style="78" customWidth="1"/>
    <col min="4" max="4" width="15" style="78" customWidth="1"/>
    <col min="6" max="6" width="13.7109375" style="78" customWidth="1"/>
    <col min="7" max="7" width="13.140625" style="78" customWidth="1"/>
    <col min="8" max="8" width="13.28515625" style="78" customWidth="1"/>
    <col min="10" max="10" width="13.5703125" style="78" customWidth="1"/>
    <col min="11" max="11" width="14" style="78" customWidth="1"/>
    <col min="12" max="12" width="13.7109375" style="78" customWidth="1"/>
    <col min="13" max="13" width="13.7109375" bestFit="1" customWidth="1"/>
    <col min="15" max="15" width="13.7109375" bestFit="1" customWidth="1"/>
  </cols>
  <sheetData>
    <row r="1" spans="1:13" x14ac:dyDescent="0.2">
      <c r="B1" s="72">
        <v>2022</v>
      </c>
      <c r="C1" s="72">
        <v>2023</v>
      </c>
      <c r="D1" s="72">
        <v>2024</v>
      </c>
      <c r="F1" s="72">
        <v>2022</v>
      </c>
      <c r="G1" s="72">
        <v>2023</v>
      </c>
      <c r="H1" s="72">
        <v>2024</v>
      </c>
      <c r="J1" s="72">
        <v>2022</v>
      </c>
      <c r="K1" s="72">
        <v>2023</v>
      </c>
      <c r="L1" s="72">
        <v>2024</v>
      </c>
    </row>
    <row r="2" spans="1:13" x14ac:dyDescent="0.2">
      <c r="A2" s="24" t="s">
        <v>53</v>
      </c>
      <c r="B2" s="73">
        <f>B19</f>
        <v>60588657</v>
      </c>
      <c r="C2" s="73">
        <f>C19</f>
        <v>53754349</v>
      </c>
      <c r="D2" s="73">
        <f>D19</f>
        <v>53754349</v>
      </c>
    </row>
    <row r="3" spans="1:13" x14ac:dyDescent="0.2">
      <c r="B3" s="73">
        <f>J5</f>
        <v>9276139</v>
      </c>
      <c r="C3" s="73">
        <f>K5</f>
        <v>2803063</v>
      </c>
      <c r="D3" s="73">
        <f>L5</f>
        <v>2807511</v>
      </c>
    </row>
    <row r="4" spans="1:13" x14ac:dyDescent="0.2">
      <c r="B4" s="73">
        <f>F5</f>
        <v>1068000</v>
      </c>
      <c r="C4" s="73">
        <f>G5</f>
        <v>1068000</v>
      </c>
      <c r="D4" s="73">
        <f>H5</f>
        <v>1068000</v>
      </c>
    </row>
    <row r="5" spans="1:13" x14ac:dyDescent="0.2">
      <c r="A5" s="24" t="s">
        <v>54</v>
      </c>
      <c r="B5" s="30">
        <f>SUM(B2:B4)</f>
        <v>70932796</v>
      </c>
      <c r="C5" s="30">
        <f>SUM(C2:C4)</f>
        <v>57625412</v>
      </c>
      <c r="D5" s="30">
        <f>SUM(D2:D4)</f>
        <v>57629860</v>
      </c>
      <c r="F5" s="30">
        <f>SUM(F6:F18)</f>
        <v>1068000</v>
      </c>
      <c r="G5" s="30">
        <f>SUM(G6:G18)</f>
        <v>1068000</v>
      </c>
      <c r="H5" s="30">
        <f>SUM(H6:H18)</f>
        <v>1068000</v>
      </c>
      <c r="J5" s="30">
        <f>SUM(J6:J18)</f>
        <v>9276139</v>
      </c>
      <c r="K5" s="30">
        <f>SUM(K6:K18)</f>
        <v>2803063</v>
      </c>
      <c r="L5" s="30">
        <f>SUM(L6:L18)</f>
        <v>2807511</v>
      </c>
    </row>
    <row r="6" spans="1:13" ht="63.75" x14ac:dyDescent="0.2">
      <c r="A6" s="26" t="str">
        <f>[2]data!$C$205</f>
        <v>Муниципальное бюджетное общеобразовательное учреждение Жирятинская средняя общеобразовательная школа Жирятинского района Брянской области</v>
      </c>
      <c r="B6" s="30">
        <f>B7+B8</f>
        <v>29187679</v>
      </c>
      <c r="C6" s="30">
        <f>C7+C8</f>
        <v>25895353</v>
      </c>
      <c r="D6" s="30">
        <f>D7+D8</f>
        <v>25895353</v>
      </c>
      <c r="F6" s="73">
        <v>396000</v>
      </c>
      <c r="G6" s="73">
        <v>396000</v>
      </c>
      <c r="H6" s="73">
        <v>396000</v>
      </c>
      <c r="J6" s="73">
        <v>3653323</v>
      </c>
      <c r="K6" s="73">
        <v>1038850</v>
      </c>
      <c r="L6" s="73">
        <v>1040875</v>
      </c>
    </row>
    <row r="7" spans="1:13" ht="58.15" customHeight="1" x14ac:dyDescent="0.2">
      <c r="A7" s="28" t="str">
        <f>[2]data!$C$205</f>
        <v>Муниципальное бюджетное общеобразовательное учреждение Жирятинская средняя общеобразовательная школа Жирятинского района Брянской области</v>
      </c>
      <c r="B7" s="74">
        <v>29187679</v>
      </c>
      <c r="C7" s="74">
        <v>25895353</v>
      </c>
      <c r="D7" s="74">
        <v>25895353</v>
      </c>
      <c r="J7" s="73"/>
      <c r="K7" s="73"/>
      <c r="M7" s="23"/>
    </row>
    <row r="8" spans="1:13" ht="63.75" x14ac:dyDescent="0.2">
      <c r="A8" s="28" t="str">
        <f>[2]data!$C$206</f>
        <v>Савлуковский филиал муниципального бюджетного общеобразовательного учреждения Жирятинская средняя общеобразовательная школа Жирятинского района Брянской области</v>
      </c>
      <c r="B8" s="74"/>
      <c r="C8" s="74"/>
      <c r="D8" s="74"/>
      <c r="J8" s="73"/>
      <c r="K8" s="73"/>
      <c r="M8" s="23"/>
    </row>
    <row r="9" spans="1:13" ht="63.75" x14ac:dyDescent="0.2">
      <c r="A9" s="26" t="str">
        <f>[2]data!$C$207</f>
        <v>Муниципальное бюджетное общеобразовательное учреждение Страшевичская средняя общеобразовательная школа Жирятинского района Брянской области</v>
      </c>
      <c r="B9" s="30">
        <v>9156315</v>
      </c>
      <c r="C9" s="30">
        <v>8123497</v>
      </c>
      <c r="D9" s="30">
        <v>8123497</v>
      </c>
      <c r="F9" s="73">
        <v>144000</v>
      </c>
      <c r="G9" s="73">
        <v>144000</v>
      </c>
      <c r="H9" s="73">
        <v>144000</v>
      </c>
      <c r="J9" s="73">
        <v>1513340</v>
      </c>
      <c r="K9" s="73">
        <v>641202</v>
      </c>
      <c r="L9" s="73">
        <v>641472</v>
      </c>
      <c r="M9" s="23"/>
    </row>
    <row r="10" spans="1:13" ht="63.75" x14ac:dyDescent="0.2">
      <c r="A10" s="26" t="str">
        <f>[2]data!$C$208</f>
        <v>Муниципальное бюджетное общеобразовательное учреждение Колоднянская основная общеобразовательная школа Жирятинского района Брянской области</v>
      </c>
      <c r="B10" s="30">
        <v>5097776</v>
      </c>
      <c r="C10" s="30">
        <v>4522755</v>
      </c>
      <c r="D10" s="30">
        <v>4522755</v>
      </c>
      <c r="F10" s="74">
        <v>84000</v>
      </c>
      <c r="G10" s="74">
        <v>84000</v>
      </c>
      <c r="H10" s="74">
        <v>84000</v>
      </c>
      <c r="J10" s="73">
        <v>794458</v>
      </c>
      <c r="K10" s="73">
        <v>367292</v>
      </c>
      <c r="L10" s="73">
        <v>367550</v>
      </c>
      <c r="M10" s="23"/>
    </row>
    <row r="11" spans="1:13" ht="63.75" x14ac:dyDescent="0.2">
      <c r="A11" s="26" t="str">
        <f>[2]data!$C$209</f>
        <v>Муниципальное бюджетное общеобразовательное учреждение Воробейнская средняя общеобразовательная школа Жирятинского района Брянской области</v>
      </c>
      <c r="B11" s="30">
        <v>11112052</v>
      </c>
      <c r="C11" s="30">
        <v>9858629</v>
      </c>
      <c r="D11" s="30">
        <v>9858629</v>
      </c>
      <c r="F11" s="73">
        <v>276000</v>
      </c>
      <c r="G11" s="73">
        <v>276000</v>
      </c>
      <c r="H11" s="73">
        <v>276000</v>
      </c>
      <c r="J11" s="73">
        <v>1532294</v>
      </c>
      <c r="K11" s="73">
        <v>503625</v>
      </c>
      <c r="L11" s="73">
        <v>504423</v>
      </c>
      <c r="M11" s="23"/>
    </row>
    <row r="12" spans="1:13" ht="69" customHeight="1" x14ac:dyDescent="0.2">
      <c r="A12" s="28" t="str">
        <f>[2]data!$C$209</f>
        <v>Муниципальное бюджетное общеобразовательное учреждение Воробейнская средняя общеобразовательная школа Жирятинского района Брянской области</v>
      </c>
      <c r="B12" s="74"/>
      <c r="C12" s="74"/>
      <c r="D12" s="74"/>
      <c r="J12" s="73"/>
      <c r="K12" s="73"/>
      <c r="M12" s="23"/>
    </row>
    <row r="13" spans="1:13" ht="63.75" x14ac:dyDescent="0.2">
      <c r="A13" s="28" t="str">
        <f>[2]data!$C$210</f>
        <v>Будлянский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</c>
      <c r="B13" s="74"/>
      <c r="C13" s="74"/>
      <c r="D13" s="74"/>
      <c r="J13" s="73"/>
      <c r="K13" s="73"/>
      <c r="M13" s="23"/>
    </row>
    <row r="14" spans="1:13" ht="63.75" x14ac:dyDescent="0.2">
      <c r="A14" s="28" t="str">
        <f>[2]data!$C$211</f>
        <v>Норинский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</c>
      <c r="B14" s="74"/>
      <c r="C14" s="74"/>
      <c r="D14" s="74"/>
      <c r="J14" s="73"/>
      <c r="K14" s="73"/>
      <c r="M14" s="23"/>
    </row>
    <row r="15" spans="1:13" ht="63.75" x14ac:dyDescent="0.2">
      <c r="A15" s="26" t="str">
        <f>[2]data!$C$212</f>
        <v>Муниципальное бюджетное общеобразовательное учреждение Кульневская основная общеобразовательная школа Жирятинского района Брянской области</v>
      </c>
      <c r="B15" s="30">
        <v>913097</v>
      </c>
      <c r="C15" s="30">
        <v>810101</v>
      </c>
      <c r="D15" s="30">
        <v>810101</v>
      </c>
      <c r="F15" s="73">
        <v>72000</v>
      </c>
      <c r="G15" s="73">
        <v>72000</v>
      </c>
      <c r="H15" s="73">
        <v>72000</v>
      </c>
      <c r="J15" s="73">
        <v>299324</v>
      </c>
      <c r="K15" s="73">
        <v>69638</v>
      </c>
      <c r="L15" s="73">
        <v>69898</v>
      </c>
      <c r="M15" s="23"/>
    </row>
    <row r="16" spans="1:13" ht="63.75" x14ac:dyDescent="0.2">
      <c r="A16" s="26" t="str">
        <f>[2]data!$C$213</f>
        <v>Муниципальное бюджетное общеобразовательное учреждение Морачевская основная общеобразовательная школа Жирятинского района Брянской области</v>
      </c>
      <c r="B16" s="30">
        <v>5121738</v>
      </c>
      <c r="C16" s="30">
        <v>4544014</v>
      </c>
      <c r="D16" s="30">
        <v>4544014</v>
      </c>
      <c r="F16" s="73">
        <v>96000</v>
      </c>
      <c r="G16" s="73">
        <v>96000</v>
      </c>
      <c r="H16" s="73">
        <v>96000</v>
      </c>
      <c r="J16" s="73">
        <v>1483400</v>
      </c>
      <c r="K16" s="73">
        <v>182456</v>
      </c>
      <c r="L16" s="73">
        <v>183293</v>
      </c>
      <c r="M16" s="23"/>
    </row>
    <row r="17" spans="1:15" ht="51.6" customHeight="1" x14ac:dyDescent="0.2">
      <c r="A17" s="28" t="str">
        <f>[2]data!$C$213</f>
        <v>Муниципальное бюджетное общеобразовательное учреждение Морачевская основная общеобразовательная школа Жирятинского района Брянской области</v>
      </c>
      <c r="B17" s="74"/>
      <c r="C17" s="74"/>
      <c r="D17" s="74"/>
      <c r="J17" s="73"/>
      <c r="K17" s="73"/>
      <c r="M17" s="23"/>
    </row>
    <row r="18" spans="1:15" ht="63.75" x14ac:dyDescent="0.2">
      <c r="A18" s="28" t="str">
        <f>[2]data!$C$214</f>
        <v>Высокский филиал муниципального бюджетного общеобразовательного учреждения Морачевская основная общеобразовательная школа Жирятинского района Брянской области</v>
      </c>
      <c r="B18" s="74"/>
      <c r="C18" s="74"/>
      <c r="D18" s="74"/>
      <c r="F18" s="79" t="s">
        <v>58</v>
      </c>
      <c r="J18" s="73"/>
      <c r="K18" s="73"/>
      <c r="M18" s="23"/>
    </row>
    <row r="19" spans="1:15" x14ac:dyDescent="0.2">
      <c r="A19" s="28"/>
      <c r="B19" s="29">
        <f>B16+B15+B11+B10+B9+B6</f>
        <v>60588657</v>
      </c>
      <c r="C19" s="29">
        <f>C16+C15+C11+C10+C9+C6</f>
        <v>53754349</v>
      </c>
      <c r="D19" s="29">
        <f>D16+D15+D11+D10+D9+D6</f>
        <v>53754349</v>
      </c>
      <c r="J19" s="73">
        <f>SUM(J6:J18)</f>
        <v>9276139</v>
      </c>
      <c r="K19" s="73">
        <f>SUM(K6:K18)</f>
        <v>2803063</v>
      </c>
      <c r="L19" s="73">
        <f>SUM(L6:L18)</f>
        <v>2807511</v>
      </c>
    </row>
    <row r="20" spans="1:15" x14ac:dyDescent="0.2">
      <c r="A20" s="24" t="s">
        <v>57</v>
      </c>
      <c r="B20" s="75">
        <f>B21+B30</f>
        <v>14707099</v>
      </c>
      <c r="C20" s="75">
        <f>C21+C30</f>
        <v>13263677</v>
      </c>
      <c r="D20" s="75">
        <f>D21+D30</f>
        <v>13263677</v>
      </c>
    </row>
    <row r="21" spans="1:15" x14ac:dyDescent="0.2">
      <c r="A21" s="24" t="s">
        <v>55</v>
      </c>
      <c r="B21" s="29">
        <f>SUM(B25:B29)</f>
        <v>5846440</v>
      </c>
      <c r="C21" s="29">
        <f>SUM(C25:C29)</f>
        <v>5272644</v>
      </c>
      <c r="D21" s="29">
        <f>SUM(D25:D29)</f>
        <v>5272644</v>
      </c>
    </row>
    <row r="22" spans="1:15" x14ac:dyDescent="0.2">
      <c r="A22" s="24"/>
      <c r="B22" s="29">
        <f>J24</f>
        <v>427074</v>
      </c>
      <c r="C22" s="29">
        <f>K24</f>
        <v>427074</v>
      </c>
      <c r="D22" s="29">
        <f>L24</f>
        <v>427074</v>
      </c>
    </row>
    <row r="23" spans="1:15" x14ac:dyDescent="0.2">
      <c r="A23" s="24"/>
      <c r="B23" s="29">
        <f>F24</f>
        <v>60000</v>
      </c>
      <c r="C23" s="29">
        <f>G24</f>
        <v>60000</v>
      </c>
      <c r="D23" s="29">
        <f>H24</f>
        <v>60000</v>
      </c>
    </row>
    <row r="24" spans="1:15" x14ac:dyDescent="0.2">
      <c r="A24" s="24" t="s">
        <v>54</v>
      </c>
      <c r="B24" s="29">
        <f>B21+B22+B23</f>
        <v>6333514</v>
      </c>
      <c r="C24" s="29">
        <f>C21+C22+C23</f>
        <v>5759718</v>
      </c>
      <c r="D24" s="29">
        <f>D21+D22+D23</f>
        <v>5759718</v>
      </c>
      <c r="F24" s="29">
        <f>SUM(F25:F29)</f>
        <v>60000</v>
      </c>
      <c r="G24" s="29">
        <f>SUM(G25:G29)</f>
        <v>60000</v>
      </c>
      <c r="H24" s="29">
        <f>SUM(H25:H29)</f>
        <v>60000</v>
      </c>
      <c r="J24" s="29">
        <f>SUM(J25:J29)</f>
        <v>427074</v>
      </c>
      <c r="K24" s="29">
        <f>SUM(K25:K29)</f>
        <v>427074</v>
      </c>
      <c r="L24" s="29">
        <f>SUM(L25:L29)</f>
        <v>427074</v>
      </c>
    </row>
    <row r="25" spans="1:15" ht="73.5" customHeight="1" x14ac:dyDescent="0.2">
      <c r="A25" s="25" t="str">
        <f>[1]расчет!$C$280</f>
        <v>Дошкольная группа муниципального бюджетного образовательного учреждения Жирятинская средняя общеобразовательная школа Жирятинского района Брянской области</v>
      </c>
      <c r="B25" s="71">
        <v>2909897</v>
      </c>
      <c r="C25" s="71">
        <v>2624306</v>
      </c>
      <c r="D25" s="71">
        <v>2624306</v>
      </c>
      <c r="E25" s="47"/>
      <c r="F25" s="73">
        <v>24000</v>
      </c>
      <c r="G25" s="73">
        <v>24000</v>
      </c>
      <c r="H25" s="73">
        <v>24000</v>
      </c>
      <c r="J25" s="73">
        <v>282621</v>
      </c>
      <c r="K25" s="73">
        <v>282621</v>
      </c>
      <c r="L25" s="73">
        <v>282621</v>
      </c>
      <c r="M25" s="23"/>
      <c r="N25" s="23"/>
      <c r="O25" s="23"/>
    </row>
    <row r="26" spans="1:15" ht="87.75" customHeight="1" x14ac:dyDescent="0.2">
      <c r="A26" s="25" t="str">
        <f>[1]расчет!$C$281</f>
        <v>Дошкольная группа Савлуковского филиала муниципального бюджетного образовательного учреждения Жирятинская средняя общеобразовательная школа Жирятинского района Брянской области</v>
      </c>
      <c r="B26" s="71"/>
      <c r="C26" s="71"/>
      <c r="D26" s="71"/>
      <c r="E26" s="47"/>
      <c r="M26" s="23"/>
    </row>
    <row r="27" spans="1:15" ht="86.25" customHeight="1" x14ac:dyDescent="0.2">
      <c r="A27" s="25" t="str">
        <f>[1]расчет!$C$282</f>
        <v>Дошкольная группа муниципального бюджетного образовательного учреждения Морачевская основная общеобразовательная школа Жирятинского района Брянской области</v>
      </c>
      <c r="B27" s="76">
        <v>1303192</v>
      </c>
      <c r="C27" s="76">
        <v>1175291</v>
      </c>
      <c r="D27" s="76">
        <v>1175291</v>
      </c>
      <c r="E27" s="47"/>
      <c r="F27" s="73">
        <v>12000</v>
      </c>
      <c r="G27" s="73">
        <v>12000</v>
      </c>
      <c r="H27" s="73">
        <v>12000</v>
      </c>
      <c r="J27" s="73">
        <v>44527</v>
      </c>
      <c r="K27" s="73">
        <v>44527</v>
      </c>
      <c r="L27" s="73">
        <v>44527</v>
      </c>
      <c r="M27" s="23"/>
    </row>
    <row r="28" spans="1:15" ht="78.75" customHeight="1" x14ac:dyDescent="0.2">
      <c r="A28" s="25" t="str">
        <f>[1]расчет!$C$283</f>
        <v>Дошкольная группа муниципального бюджетного образовательного учреждения Страшевичская средняя общеобразовательная школа Жирятинского района Брянской области</v>
      </c>
      <c r="B28" s="71">
        <v>869504</v>
      </c>
      <c r="C28" s="71">
        <v>784167</v>
      </c>
      <c r="D28" s="71">
        <v>784167</v>
      </c>
      <c r="E28" s="47"/>
      <c r="F28" s="73">
        <v>12000</v>
      </c>
      <c r="G28" s="73">
        <v>12000</v>
      </c>
      <c r="H28" s="73">
        <v>12000</v>
      </c>
      <c r="J28" s="73">
        <v>72239</v>
      </c>
      <c r="K28" s="73">
        <v>72239</v>
      </c>
      <c r="L28" s="73">
        <v>72239</v>
      </c>
      <c r="M28" s="23"/>
    </row>
    <row r="29" spans="1:15" ht="84" customHeight="1" x14ac:dyDescent="0.2">
      <c r="A29" s="25" t="str">
        <f>[1]расчет!$C$284</f>
        <v>Дошкольная группа Будлянского филиала муниципального бюджетного образовательного учреждения Воробейнская  средняя общеобразовательная школа Жирятинского района Брянской области</v>
      </c>
      <c r="B29" s="71">
        <v>763847</v>
      </c>
      <c r="C29" s="71">
        <v>688880</v>
      </c>
      <c r="D29" s="71">
        <v>688880</v>
      </c>
      <c r="E29" s="47"/>
      <c r="F29" s="73">
        <v>12000</v>
      </c>
      <c r="G29" s="73">
        <v>12000</v>
      </c>
      <c r="H29" s="73">
        <v>12000</v>
      </c>
      <c r="J29" s="73">
        <v>27687</v>
      </c>
      <c r="K29" s="73">
        <v>27687</v>
      </c>
      <c r="L29" s="73">
        <v>27687</v>
      </c>
      <c r="M29" s="23"/>
    </row>
    <row r="30" spans="1:15" s="49" customFormat="1" x14ac:dyDescent="0.2">
      <c r="A30" s="48" t="s">
        <v>56</v>
      </c>
      <c r="B30" s="77">
        <f>SUM(B34:B36)</f>
        <v>8860659</v>
      </c>
      <c r="C30" s="77">
        <f>SUM(C34:C36)</f>
        <v>7991033</v>
      </c>
      <c r="D30" s="77">
        <f>SUM(D34:D36)</f>
        <v>7991033</v>
      </c>
      <c r="F30" s="80"/>
      <c r="G30" s="80"/>
      <c r="H30" s="80"/>
      <c r="J30" s="80"/>
      <c r="K30" s="80"/>
      <c r="L30" s="80"/>
      <c r="M30" s="23"/>
    </row>
    <row r="31" spans="1:15" x14ac:dyDescent="0.2">
      <c r="A31" s="26"/>
      <c r="B31" s="29">
        <f>J33</f>
        <v>1400639</v>
      </c>
      <c r="C31" s="29">
        <f>K33</f>
        <v>766583</v>
      </c>
      <c r="D31" s="29">
        <f>L33</f>
        <v>768591</v>
      </c>
      <c r="M31" s="23"/>
    </row>
    <row r="32" spans="1:15" x14ac:dyDescent="0.2">
      <c r="A32" s="26"/>
      <c r="B32" s="29">
        <f>F33</f>
        <v>144000</v>
      </c>
      <c r="C32" s="29">
        <f>G33</f>
        <v>144000</v>
      </c>
      <c r="D32" s="29">
        <f>H33</f>
        <v>144000</v>
      </c>
      <c r="M32" s="23"/>
    </row>
    <row r="33" spans="1:13" x14ac:dyDescent="0.2">
      <c r="A33" s="26"/>
      <c r="B33" s="29">
        <f>SUM(B30:B32)</f>
        <v>10405298</v>
      </c>
      <c r="C33" s="29">
        <f>SUM(C30:C32)</f>
        <v>8901616</v>
      </c>
      <c r="D33" s="29">
        <f>SUM(D30:D32)</f>
        <v>8903624</v>
      </c>
      <c r="F33" s="29">
        <f>SUM(F34:F36)</f>
        <v>144000</v>
      </c>
      <c r="G33" s="29">
        <f>SUM(G34:G36)</f>
        <v>144000</v>
      </c>
      <c r="H33" s="29">
        <f>SUM(H34:H36)</f>
        <v>144000</v>
      </c>
      <c r="J33" s="29">
        <f>SUM(J34:J36)</f>
        <v>1400639</v>
      </c>
      <c r="K33" s="29">
        <f>SUM(K34:K36)</f>
        <v>766583</v>
      </c>
      <c r="L33" s="29">
        <f>SUM(L34:L36)</f>
        <v>768591</v>
      </c>
      <c r="M33" s="23"/>
    </row>
    <row r="34" spans="1:13" ht="38.25" x14ac:dyDescent="0.2">
      <c r="A34" s="25" t="str">
        <f>[1]расчет!$C$277</f>
        <v>Муниципальное бюджетное дошкольное образовательное учреждение детский сад "Колокольчик"</v>
      </c>
      <c r="B34" s="71">
        <v>5529058</v>
      </c>
      <c r="C34" s="71">
        <v>4986411</v>
      </c>
      <c r="D34" s="71">
        <v>4986411</v>
      </c>
      <c r="E34" s="47"/>
      <c r="F34" s="73">
        <v>96000</v>
      </c>
      <c r="G34" s="73">
        <v>96000</v>
      </c>
      <c r="H34" s="73">
        <v>96000</v>
      </c>
      <c r="J34" s="73">
        <v>980910</v>
      </c>
      <c r="K34" s="73">
        <v>456203</v>
      </c>
      <c r="L34" s="73">
        <v>456979</v>
      </c>
      <c r="M34" s="23"/>
    </row>
    <row r="35" spans="1:13" ht="38.25" x14ac:dyDescent="0.2">
      <c r="A35" s="27" t="str">
        <f>[1]расчет!$C$278</f>
        <v>Муниципальное бюджетное дошкольное образовательное учреждение детский сад "Аленка"</v>
      </c>
      <c r="B35" s="71">
        <v>1546132</v>
      </c>
      <c r="C35" s="71">
        <v>1394387</v>
      </c>
      <c r="D35" s="71">
        <v>1394387</v>
      </c>
      <c r="E35" s="47"/>
      <c r="F35" s="73">
        <v>24000</v>
      </c>
      <c r="G35" s="73">
        <v>24000</v>
      </c>
      <c r="H35" s="73">
        <v>24000</v>
      </c>
      <c r="J35" s="73">
        <v>249257</v>
      </c>
      <c r="K35" s="73">
        <v>167547</v>
      </c>
      <c r="L35" s="73">
        <v>168269</v>
      </c>
      <c r="M35" s="23"/>
    </row>
    <row r="36" spans="1:13" ht="38.25" x14ac:dyDescent="0.2">
      <c r="A36" s="25" t="str">
        <f>[1]расчет!$C$279</f>
        <v>Муниципальное бюджетное дошкольное образовательное учреждение детский сад "Солнышко"</v>
      </c>
      <c r="B36" s="71">
        <v>1785469</v>
      </c>
      <c r="C36" s="71">
        <v>1610235</v>
      </c>
      <c r="D36" s="71">
        <v>1610235</v>
      </c>
      <c r="E36" s="47"/>
      <c r="F36" s="73">
        <v>24000</v>
      </c>
      <c r="G36" s="73">
        <v>24000</v>
      </c>
      <c r="H36" s="73">
        <v>24000</v>
      </c>
      <c r="J36" s="73">
        <v>170472</v>
      </c>
      <c r="K36" s="73">
        <v>142833</v>
      </c>
      <c r="L36" s="73">
        <v>143343</v>
      </c>
      <c r="M36" s="23"/>
    </row>
    <row r="38" spans="1:13" x14ac:dyDescent="0.2">
      <c r="B38" s="30">
        <f>B33+B24</f>
        <v>16738812</v>
      </c>
      <c r="C38" s="30">
        <f>C33+C24</f>
        <v>14661334</v>
      </c>
      <c r="D38" s="30">
        <f>D33+D24</f>
        <v>14663342</v>
      </c>
      <c r="F38" s="29">
        <f>F33+F24</f>
        <v>204000</v>
      </c>
      <c r="G38" s="29">
        <f>G33+G24</f>
        <v>204000</v>
      </c>
      <c r="H38" s="29">
        <f>H33+H24</f>
        <v>204000</v>
      </c>
      <c r="J38" s="29">
        <f>J33+J24</f>
        <v>1827713</v>
      </c>
      <c r="K38" s="29">
        <f>K33+K24</f>
        <v>1193657</v>
      </c>
      <c r="L38" s="29">
        <f>L33+L24</f>
        <v>1195665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C5" sqref="C5"/>
    </sheetView>
  </sheetViews>
  <sheetFormatPr defaultRowHeight="12.75" x14ac:dyDescent="0.2"/>
  <cols>
    <col min="1" max="1" width="35.140625" customWidth="1"/>
    <col min="2" max="2" width="18.42578125" customWidth="1"/>
    <col min="3" max="4" width="11.7109375" bestFit="1" customWidth="1"/>
    <col min="5" max="5" width="11.85546875" customWidth="1"/>
    <col min="6" max="7" width="10.7109375" bestFit="1" customWidth="1"/>
    <col min="8" max="11" width="11.7109375" bestFit="1" customWidth="1"/>
    <col min="12" max="12" width="5.5703125" customWidth="1"/>
  </cols>
  <sheetData>
    <row r="1" spans="1:11" x14ac:dyDescent="0.2">
      <c r="C1" s="143" t="s">
        <v>67</v>
      </c>
      <c r="D1" s="144"/>
      <c r="E1" s="144"/>
      <c r="F1" s="143" t="s">
        <v>68</v>
      </c>
      <c r="G1" s="144"/>
      <c r="H1" s="144"/>
      <c r="I1" s="143" t="s">
        <v>72</v>
      </c>
      <c r="J1" s="144"/>
      <c r="K1" s="144"/>
    </row>
    <row r="2" spans="1:11" x14ac:dyDescent="0.2">
      <c r="B2" t="s">
        <v>60</v>
      </c>
      <c r="C2" s="24">
        <v>2022</v>
      </c>
      <c r="D2" s="24">
        <v>2023</v>
      </c>
      <c r="E2" s="24">
        <v>2024</v>
      </c>
      <c r="F2" s="24">
        <v>2022</v>
      </c>
      <c r="G2" s="24">
        <v>2023</v>
      </c>
      <c r="H2" s="24">
        <v>2024</v>
      </c>
      <c r="I2" s="24">
        <v>2022</v>
      </c>
      <c r="J2" s="24">
        <v>2023</v>
      </c>
      <c r="K2" s="24">
        <v>2024</v>
      </c>
    </row>
    <row r="3" spans="1:11" x14ac:dyDescent="0.2">
      <c r="B3" s="63"/>
      <c r="C3" s="63"/>
      <c r="D3" s="63"/>
      <c r="E3" s="63"/>
      <c r="F3" s="63"/>
    </row>
    <row r="4" spans="1:11" x14ac:dyDescent="0.2">
      <c r="A4" s="22" t="s">
        <v>62</v>
      </c>
      <c r="B4" s="64" t="s">
        <v>61</v>
      </c>
      <c r="C4" s="63">
        <v>9080</v>
      </c>
      <c r="D4" s="63">
        <v>11322</v>
      </c>
      <c r="E4" s="63">
        <v>10978</v>
      </c>
      <c r="F4" s="63"/>
      <c r="I4" s="38">
        <f>C19</f>
        <v>1749216.2561635249</v>
      </c>
      <c r="J4" s="38">
        <f>C27</f>
        <v>895019.30884845823</v>
      </c>
      <c r="K4" s="38">
        <f>C36</f>
        <v>801328.08945059648</v>
      </c>
    </row>
    <row r="5" spans="1:11" x14ac:dyDescent="0.2">
      <c r="A5" s="22" t="s">
        <v>63</v>
      </c>
      <c r="B5" s="65" t="s">
        <v>64</v>
      </c>
      <c r="C5" s="63">
        <v>2032</v>
      </c>
      <c r="D5" s="63">
        <v>2512</v>
      </c>
      <c r="E5" s="63">
        <v>3414</v>
      </c>
      <c r="F5" s="63"/>
      <c r="I5" s="38">
        <f>D19</f>
        <v>391454.56305333506</v>
      </c>
      <c r="J5" s="38">
        <f>D27</f>
        <v>198576.97437089978</v>
      </c>
      <c r="K5" s="38">
        <f>D36</f>
        <v>249201.50276774788</v>
      </c>
    </row>
    <row r="6" spans="1:11" x14ac:dyDescent="0.2">
      <c r="B6" s="65" t="s">
        <v>65</v>
      </c>
      <c r="C6" s="63">
        <v>7708</v>
      </c>
      <c r="D6" s="63">
        <v>9908</v>
      </c>
      <c r="E6" s="63">
        <v>12116</v>
      </c>
      <c r="F6" s="63"/>
      <c r="I6" s="38">
        <f>E19</f>
        <v>770462.06422505295</v>
      </c>
      <c r="J6" s="38">
        <f>E27</f>
        <v>373992.09402823023</v>
      </c>
      <c r="K6" s="38">
        <f>E36</f>
        <v>385334.36182774999</v>
      </c>
    </row>
    <row r="7" spans="1:11" ht="25.5" x14ac:dyDescent="0.2">
      <c r="B7" s="64" t="s">
        <v>66</v>
      </c>
      <c r="C7" s="63">
        <v>3788</v>
      </c>
      <c r="D7" s="63">
        <v>3888</v>
      </c>
      <c r="E7" s="63">
        <v>4656</v>
      </c>
      <c r="F7" s="63"/>
      <c r="I7" s="38">
        <f>F19</f>
        <v>729739.11655808706</v>
      </c>
      <c r="J7" s="38">
        <f>F27</f>
        <v>307351.62275241176</v>
      </c>
      <c r="K7" s="38">
        <f>F36</f>
        <v>339860.04595390579</v>
      </c>
    </row>
    <row r="8" spans="1:11" x14ac:dyDescent="0.2">
      <c r="B8" s="65" t="s">
        <v>69</v>
      </c>
      <c r="C8" s="63"/>
      <c r="D8" s="63"/>
      <c r="E8" s="63"/>
      <c r="F8" s="63"/>
      <c r="I8" s="38">
        <f>G19</f>
        <v>0</v>
      </c>
      <c r="J8" s="38">
        <f>G27</f>
        <v>0</v>
      </c>
      <c r="K8" s="38">
        <f>G36</f>
        <v>0</v>
      </c>
    </row>
    <row r="9" spans="1:11" x14ac:dyDescent="0.2">
      <c r="B9" s="65" t="s">
        <v>70</v>
      </c>
      <c r="C9" s="63">
        <f>SUM(C4:C8)</f>
        <v>22608</v>
      </c>
      <c r="D9" s="63">
        <f>SUM(D4:D8)</f>
        <v>27630</v>
      </c>
      <c r="E9" s="63">
        <f>SUM(E4:E8)</f>
        <v>31164</v>
      </c>
      <c r="F9" s="63"/>
      <c r="I9" s="38">
        <f>SUM(I4:I8)</f>
        <v>3640872</v>
      </c>
      <c r="J9" s="38">
        <f>SUM(J4:J8)</f>
        <v>1774940</v>
      </c>
      <c r="K9" s="38">
        <f>SUM(K4:K8)</f>
        <v>1775724</v>
      </c>
    </row>
    <row r="10" spans="1:11" x14ac:dyDescent="0.2">
      <c r="B10" s="65" t="s">
        <v>71</v>
      </c>
      <c r="C10" s="63">
        <f>C9-C6</f>
        <v>14900</v>
      </c>
      <c r="D10" s="63">
        <f>D9-D6</f>
        <v>17722</v>
      </c>
      <c r="E10" s="63">
        <f>E9-E6</f>
        <v>19048</v>
      </c>
      <c r="F10" s="63"/>
    </row>
    <row r="13" spans="1:11" ht="38.25" x14ac:dyDescent="0.2">
      <c r="A13" s="24">
        <v>2022</v>
      </c>
      <c r="B13" s="22" t="s">
        <v>70</v>
      </c>
      <c r="C13" s="35" t="s">
        <v>61</v>
      </c>
      <c r="D13" s="22" t="s">
        <v>64</v>
      </c>
      <c r="E13" s="22" t="s">
        <v>65</v>
      </c>
      <c r="F13" s="35" t="s">
        <v>66</v>
      </c>
      <c r="G13" s="35" t="s">
        <v>69</v>
      </c>
    </row>
    <row r="14" spans="1:11" x14ac:dyDescent="0.2">
      <c r="A14" s="22" t="s">
        <v>76</v>
      </c>
      <c r="B14" s="37">
        <v>2722587</v>
      </c>
      <c r="C14" s="37">
        <f>(B14-E14)/C10*C4</f>
        <v>1377747.4013422821</v>
      </c>
      <c r="D14" s="36">
        <f>(B14-E14)/C10*C5</f>
        <v>308324.08805369132</v>
      </c>
      <c r="E14" s="37">
        <v>461746</v>
      </c>
      <c r="F14" s="36">
        <f>(B14-E14)/C10*C7</f>
        <v>574769.51060402684</v>
      </c>
      <c r="G14" s="36">
        <f>(B14-E14)/C10*C8</f>
        <v>0</v>
      </c>
      <c r="H14" s="37">
        <f>SUM(C14:G14)</f>
        <v>2722587</v>
      </c>
    </row>
    <row r="15" spans="1:11" x14ac:dyDescent="0.2">
      <c r="A15" s="22" t="s">
        <v>77</v>
      </c>
      <c r="B15" s="37">
        <v>526787</v>
      </c>
      <c r="C15" s="37">
        <f>B15/C9*C4</f>
        <v>211572.27353149327</v>
      </c>
      <c r="D15" s="39">
        <f>B15/C9*C5</f>
        <v>47347.451521585281</v>
      </c>
      <c r="E15" s="39">
        <f>B15/C9*C6</f>
        <v>179603.42338995045</v>
      </c>
      <c r="F15" s="39">
        <f>B15/C9*C7</f>
        <v>88263.851556970985</v>
      </c>
      <c r="G15" s="39">
        <f>B15/C9*C8</f>
        <v>0</v>
      </c>
      <c r="H15" s="37">
        <f>SUM(C15:G15)</f>
        <v>526787</v>
      </c>
    </row>
    <row r="16" spans="1:11" x14ac:dyDescent="0.2">
      <c r="A16" s="22" t="s">
        <v>74</v>
      </c>
      <c r="B16" s="37">
        <v>48000</v>
      </c>
      <c r="C16" s="37">
        <f>(B16-E16)/C10*C4</f>
        <v>21938.255033557049</v>
      </c>
      <c r="D16" s="36">
        <f>(B16-E16)/C10*C5</f>
        <v>4909.5302013422825</v>
      </c>
      <c r="E16" s="36">
        <v>12000</v>
      </c>
      <c r="F16" s="36">
        <f>(B16-E16)/C10*C7</f>
        <v>9152.2147651006708</v>
      </c>
      <c r="G16" s="36">
        <f>(B16-E16)/C10*C8</f>
        <v>0</v>
      </c>
      <c r="H16" s="37">
        <f>SUM(C16:G16)</f>
        <v>48000</v>
      </c>
    </row>
    <row r="17" spans="1:8" x14ac:dyDescent="0.2">
      <c r="A17" s="22" t="s">
        <v>73</v>
      </c>
      <c r="B17" s="37">
        <v>341535</v>
      </c>
      <c r="C17" s="37">
        <f>B17/C9*C4</f>
        <v>137169.93099787686</v>
      </c>
      <c r="D17" s="37">
        <f>B17/C9*C5</f>
        <v>30697.059447983014</v>
      </c>
      <c r="E17" s="37">
        <f>B17/C9*C6</f>
        <v>116443.37314225052</v>
      </c>
      <c r="F17" s="37">
        <f>B17/C9*C7</f>
        <v>57224.636411889594</v>
      </c>
      <c r="G17" s="37">
        <f>B17/C9*C8</f>
        <v>0</v>
      </c>
      <c r="H17" s="37">
        <f>SUM(C17:G17)</f>
        <v>341535</v>
      </c>
    </row>
    <row r="18" spans="1:8" x14ac:dyDescent="0.2">
      <c r="A18" s="22" t="s">
        <v>75</v>
      </c>
      <c r="B18" s="37">
        <v>1963</v>
      </c>
      <c r="C18" s="37">
        <f>B18/C9*C4</f>
        <v>788.39525831564049</v>
      </c>
      <c r="D18" s="37">
        <f>B18/C9*C5</f>
        <v>176.4338287331918</v>
      </c>
      <c r="E18" s="37">
        <f>B18/C9*C6</f>
        <v>669.26769285208775</v>
      </c>
      <c r="F18" s="37">
        <f>B18/C9*C7</f>
        <v>328.90322009907999</v>
      </c>
      <c r="G18" s="37">
        <f>B18/C9*C8</f>
        <v>0</v>
      </c>
      <c r="H18" s="37">
        <f>SUM(C18:G18)</f>
        <v>1963</v>
      </c>
    </row>
    <row r="19" spans="1:8" x14ac:dyDescent="0.2">
      <c r="A19" s="24" t="s">
        <v>54</v>
      </c>
      <c r="B19" s="38">
        <f t="shared" ref="B19:H19" si="0">SUM(B14:B18)</f>
        <v>3640872</v>
      </c>
      <c r="C19" s="38">
        <f t="shared" si="0"/>
        <v>1749216.2561635249</v>
      </c>
      <c r="D19" s="38">
        <f t="shared" si="0"/>
        <v>391454.56305333506</v>
      </c>
      <c r="E19" s="38">
        <f t="shared" si="0"/>
        <v>770462.06422505295</v>
      </c>
      <c r="F19" s="38">
        <f t="shared" si="0"/>
        <v>729739.11655808706</v>
      </c>
      <c r="G19" s="38">
        <f t="shared" si="0"/>
        <v>0</v>
      </c>
      <c r="H19" s="38">
        <f t="shared" si="0"/>
        <v>3640872</v>
      </c>
    </row>
    <row r="21" spans="1:8" ht="38.25" x14ac:dyDescent="0.2">
      <c r="A21" s="24">
        <v>2023</v>
      </c>
      <c r="B21" s="22" t="s">
        <v>70</v>
      </c>
      <c r="C21" s="35" t="s">
        <v>61</v>
      </c>
      <c r="D21" s="22" t="s">
        <v>64</v>
      </c>
      <c r="E21" s="22" t="s">
        <v>65</v>
      </c>
      <c r="F21" s="35" t="s">
        <v>66</v>
      </c>
      <c r="G21" s="35" t="s">
        <v>69</v>
      </c>
    </row>
    <row r="22" spans="1:8" x14ac:dyDescent="0.2">
      <c r="A22" s="22" t="s">
        <v>76</v>
      </c>
      <c r="B22" s="37">
        <v>1361294</v>
      </c>
      <c r="C22" s="37">
        <f>(B22-E22)/D10*D4</f>
        <v>722188.61087913322</v>
      </c>
      <c r="D22" s="36">
        <f>(B22-E22)/D10*D5</f>
        <v>160231.21272994019</v>
      </c>
      <c r="E22" s="45">
        <v>230873</v>
      </c>
      <c r="F22" s="36">
        <f>(B22-E22)/D10*D7</f>
        <v>248001.17639092653</v>
      </c>
      <c r="G22" s="36">
        <f>(B22-E22)/D10*D8</f>
        <v>0</v>
      </c>
      <c r="H22" s="37">
        <f>SUM(C22:G22)</f>
        <v>1361294</v>
      </c>
    </row>
    <row r="23" spans="1:8" x14ac:dyDescent="0.2">
      <c r="A23" s="22" t="s">
        <v>77</v>
      </c>
      <c r="B23" s="37">
        <v>263394</v>
      </c>
      <c r="C23" s="37">
        <f>B23/D9*D4</f>
        <v>107931.48273615635</v>
      </c>
      <c r="D23" s="39">
        <f>B23/D9*D5</f>
        <v>23946.642345276872</v>
      </c>
      <c r="E23" s="39">
        <f>B23/D9*D6</f>
        <v>94451.963517915312</v>
      </c>
      <c r="F23" s="39">
        <f>B23/D9*D7</f>
        <v>37063.911400651465</v>
      </c>
      <c r="G23" s="39">
        <f>B23/D9*D8</f>
        <v>0</v>
      </c>
      <c r="H23" s="37">
        <f>SUM(C23:G23)</f>
        <v>263394</v>
      </c>
    </row>
    <row r="24" spans="1:8" x14ac:dyDescent="0.2">
      <c r="A24" s="22" t="s">
        <v>74</v>
      </c>
      <c r="B24" s="37">
        <v>48000</v>
      </c>
      <c r="C24" s="37">
        <f>(B24-E24)/D10*D4</f>
        <v>22999.210021442275</v>
      </c>
      <c r="D24" s="36">
        <f>(B24-E24)/D10*D5</f>
        <v>5102.8100665839074</v>
      </c>
      <c r="E24" s="36">
        <v>12000</v>
      </c>
      <c r="F24" s="36">
        <f>(B24-E24)/D10*D7</f>
        <v>7897.9799119738182</v>
      </c>
      <c r="G24" s="36">
        <f>(B24-E24)/D10*D8</f>
        <v>0</v>
      </c>
      <c r="H24" s="37">
        <f>SUM(C24:G24)</f>
        <v>48000</v>
      </c>
    </row>
    <row r="25" spans="1:8" x14ac:dyDescent="0.2">
      <c r="A25" s="22" t="s">
        <v>73</v>
      </c>
      <c r="B25" s="37">
        <v>100289</v>
      </c>
      <c r="C25" s="37">
        <f>B25/D9*D4</f>
        <v>41095.622801302932</v>
      </c>
      <c r="D25" s="37">
        <f>B25/D9*D5</f>
        <v>9117.841766196163</v>
      </c>
      <c r="E25" s="37">
        <f>B25/D9*D6</f>
        <v>35963.207093738689</v>
      </c>
      <c r="F25" s="37">
        <f>B25/D9*D7</f>
        <v>14112.328338762214</v>
      </c>
      <c r="G25" s="37">
        <f>B25/D9*D8</f>
        <v>0</v>
      </c>
      <c r="H25" s="37">
        <f>SUM(C25:G25)</f>
        <v>100289</v>
      </c>
    </row>
    <row r="26" spans="1:8" x14ac:dyDescent="0.2">
      <c r="A26" s="22" t="s">
        <v>75</v>
      </c>
      <c r="B26" s="37">
        <v>1963</v>
      </c>
      <c r="C26" s="37">
        <f>B26/D9*D4</f>
        <v>804.38241042345282</v>
      </c>
      <c r="D26" s="37">
        <f>B26/D9*D5</f>
        <v>178.46746290264207</v>
      </c>
      <c r="E26" s="37">
        <f>B26/D9*D6</f>
        <v>703.92341657618533</v>
      </c>
      <c r="F26" s="37">
        <f>B26/D9*D7</f>
        <v>276.22671009771989</v>
      </c>
      <c r="G26" s="37">
        <f>B26/D9*D8</f>
        <v>0</v>
      </c>
      <c r="H26" s="37">
        <f>SUM(C26:G26)</f>
        <v>1963.0000000000002</v>
      </c>
    </row>
    <row r="27" spans="1:8" x14ac:dyDescent="0.2">
      <c r="A27" s="24" t="s">
        <v>54</v>
      </c>
      <c r="B27" s="38">
        <f>SUM(B22:B26)</f>
        <v>1774940</v>
      </c>
      <c r="C27" s="38">
        <f t="shared" ref="C27:H27" si="1">SUM(C22:C26)</f>
        <v>895019.30884845823</v>
      </c>
      <c r="D27" s="38">
        <f t="shared" si="1"/>
        <v>198576.97437089978</v>
      </c>
      <c r="E27" s="38">
        <f t="shared" si="1"/>
        <v>373992.09402823023</v>
      </c>
      <c r="F27" s="38">
        <f t="shared" si="1"/>
        <v>307351.62275241176</v>
      </c>
      <c r="G27" s="38">
        <f t="shared" si="1"/>
        <v>0</v>
      </c>
      <c r="H27" s="38">
        <f t="shared" si="1"/>
        <v>1774940</v>
      </c>
    </row>
    <row r="30" spans="1:8" ht="38.25" x14ac:dyDescent="0.2">
      <c r="A30" s="24">
        <v>2024</v>
      </c>
      <c r="B30" s="22" t="s">
        <v>70</v>
      </c>
      <c r="C30" s="35" t="s">
        <v>61</v>
      </c>
      <c r="D30" s="22" t="s">
        <v>64</v>
      </c>
      <c r="E30" s="22" t="s">
        <v>65</v>
      </c>
      <c r="F30" s="35" t="s">
        <v>66</v>
      </c>
      <c r="G30" s="35" t="s">
        <v>69</v>
      </c>
    </row>
    <row r="31" spans="1:8" x14ac:dyDescent="0.2">
      <c r="A31" s="22" t="s">
        <v>76</v>
      </c>
      <c r="B31" s="37">
        <v>1361294</v>
      </c>
      <c r="C31" s="37">
        <f>(B31-E31)/E10*E4</f>
        <v>651499.46125577483</v>
      </c>
      <c r="D31" s="36">
        <f>(B31-E31)/E10*E5</f>
        <v>202606.95579588407</v>
      </c>
      <c r="E31" s="37">
        <v>230873</v>
      </c>
      <c r="F31" s="36">
        <f>(B31-E31)/E10*E7</f>
        <v>276314.58294834103</v>
      </c>
      <c r="G31" s="36">
        <f>(B31-E31)/E10*E8</f>
        <v>0</v>
      </c>
      <c r="H31" s="37">
        <f>SUM(C31:G31)</f>
        <v>1361294</v>
      </c>
    </row>
    <row r="32" spans="1:8" x14ac:dyDescent="0.2">
      <c r="A32" s="22" t="s">
        <v>77</v>
      </c>
      <c r="B32" s="37">
        <v>263394</v>
      </c>
      <c r="C32" s="37">
        <f>B32/E9*E4</f>
        <v>92784.601848286475</v>
      </c>
      <c r="D32" s="39">
        <f>B32/E9*E5</f>
        <v>28854.675779745859</v>
      </c>
      <c r="E32" s="39">
        <f>B32/E9*E6</f>
        <v>102402.82710820177</v>
      </c>
      <c r="F32" s="39">
        <f>B32/E9*E7</f>
        <v>39351.89526376588</v>
      </c>
      <c r="G32" s="39">
        <f>B32/E9*E8</f>
        <v>0</v>
      </c>
      <c r="H32" s="37">
        <f>SUM(C32:G32)</f>
        <v>263394</v>
      </c>
    </row>
    <row r="33" spans="1:8" x14ac:dyDescent="0.2">
      <c r="A33" s="22" t="s">
        <v>74</v>
      </c>
      <c r="B33" s="37">
        <v>48000</v>
      </c>
      <c r="C33" s="37">
        <f>(B33-E33)/E10*E4</f>
        <v>20748.005039899203</v>
      </c>
      <c r="D33" s="36">
        <f>(B33-E33)/E10*E5</f>
        <v>6452.3309533809324</v>
      </c>
      <c r="E33" s="36">
        <v>12000</v>
      </c>
      <c r="F33" s="36">
        <f>(B33-E33)/E10*E7</f>
        <v>8799.6640067198659</v>
      </c>
      <c r="G33" s="36">
        <f>(B33-E33)/E10*E8</f>
        <v>0</v>
      </c>
      <c r="H33" s="37">
        <f>SUM(C33:G33)</f>
        <v>48000.000000000007</v>
      </c>
    </row>
    <row r="34" spans="1:8" x14ac:dyDescent="0.2">
      <c r="A34" s="22" t="s">
        <v>73</v>
      </c>
      <c r="B34" s="37">
        <v>101073</v>
      </c>
      <c r="C34" s="37">
        <f>B34/E9*E4</f>
        <v>35604.52425876011</v>
      </c>
      <c r="D34" s="37">
        <f>B34/E9*E5</f>
        <v>11072.494609164421</v>
      </c>
      <c r="E34" s="37">
        <f>B34/E9*E6</f>
        <v>39295.355795148251</v>
      </c>
      <c r="F34" s="37">
        <f>B34/E9*E7</f>
        <v>15100.625336927224</v>
      </c>
      <c r="G34" s="37">
        <f>B34/E9*E8</f>
        <v>0</v>
      </c>
      <c r="H34" s="37">
        <f>SUM(C34:G34)</f>
        <v>101073</v>
      </c>
    </row>
    <row r="35" spans="1:8" x14ac:dyDescent="0.2">
      <c r="A35" s="22" t="s">
        <v>75</v>
      </c>
      <c r="B35" s="37">
        <v>1963</v>
      </c>
      <c r="C35" s="37">
        <f>B35/E9*E4</f>
        <v>691.49704787575411</v>
      </c>
      <c r="D35" s="37">
        <f>B35/E9*E5</f>
        <v>215.04562957258375</v>
      </c>
      <c r="E35" s="37">
        <f>B35/E9*E6</f>
        <v>763.17892439994864</v>
      </c>
      <c r="F35" s="37">
        <f>B35/E9*E7</f>
        <v>293.27839815171353</v>
      </c>
      <c r="G35" s="37">
        <f>B35/E9*E8</f>
        <v>0</v>
      </c>
      <c r="H35" s="37">
        <f>SUM(C35:G35)</f>
        <v>1963</v>
      </c>
    </row>
    <row r="36" spans="1:8" x14ac:dyDescent="0.2">
      <c r="A36" s="24" t="s">
        <v>54</v>
      </c>
      <c r="B36" s="38">
        <f>SUM(B31:B35)</f>
        <v>1775724</v>
      </c>
      <c r="C36" s="38">
        <f t="shared" ref="C36:H36" si="2">SUM(C31:C35)</f>
        <v>801328.08945059648</v>
      </c>
      <c r="D36" s="38">
        <f t="shared" si="2"/>
        <v>249201.50276774788</v>
      </c>
      <c r="E36" s="38">
        <f t="shared" si="2"/>
        <v>385334.36182774999</v>
      </c>
      <c r="F36" s="38">
        <f t="shared" si="2"/>
        <v>339860.04595390579</v>
      </c>
      <c r="G36" s="38">
        <f t="shared" si="2"/>
        <v>0</v>
      </c>
      <c r="H36" s="38">
        <f t="shared" si="2"/>
        <v>1775724</v>
      </c>
    </row>
  </sheetData>
  <mergeCells count="3">
    <mergeCell ref="C1:E1"/>
    <mergeCell ref="F1:H1"/>
    <mergeCell ref="I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</vt:lpstr>
      <vt:lpstr>услуги и работы</vt:lpstr>
      <vt:lpstr>расчет образование</vt:lpstr>
      <vt:lpstr>расчет дши</vt:lpstr>
      <vt:lpstr>свод!Область_печати</vt:lpstr>
      <vt:lpstr>'услуги и работы'!Область_печати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2021-11-17T11:47:50Z</cp:lastPrinted>
  <dcterms:created xsi:type="dcterms:W3CDTF">1996-10-08T23:32:33Z</dcterms:created>
  <dcterms:modified xsi:type="dcterms:W3CDTF">2021-11-19T11:50:52Z</dcterms:modified>
</cp:coreProperties>
</file>