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5DE1FB08-76A3-42DB-933C-532496E849B0}" xr6:coauthVersionLast="45" xr6:coauthVersionMax="45" xr10:uidLastSave="{00000000-0000-0000-0000-000000000000}"/>
  <bookViews>
    <workbookView xWindow="-120" yWindow="-120" windowWidth="29040" windowHeight="15840" tabRatio="644" activeTab="1"/>
  </bookViews>
  <sheets>
    <sheet name="Регион ФФПП 2022" sheetId="115" r:id="rId1"/>
    <sheet name="ИНП2022" sheetId="61" r:id="rId2"/>
    <sheet name="ИБР2022" sheetId="94" r:id="rId3"/>
    <sheet name="Регион сбалансир 2021" sheetId="117" r:id="rId4"/>
  </sheets>
  <definedNames>
    <definedName name="_xlnm.Print_Titles" localSheetId="2">ИБР2022!$A:$B</definedName>
    <definedName name="_xlnm.Print_Titles" localSheetId="1">ИНП2022!$A:$B,ИНП2022!$3:$8</definedName>
    <definedName name="_xlnm.Print_Titles" localSheetId="3">'Регион сбалансир 2021'!$A:$B</definedName>
    <definedName name="_xlnm.Print_Titles" localSheetId="0">'Регион ФФПП 2022'!$A:$B</definedName>
    <definedName name="_xlnm.Print_Area" localSheetId="2">ИБР2022!$A$1:$AR$20</definedName>
    <definedName name="_xlnm.Print_Area" localSheetId="1">ИНП2022!$A$1:$U$20</definedName>
    <definedName name="_xlnm.Print_Area" localSheetId="3">'Регион сбалансир 2021'!$A$1:$L$24</definedName>
    <definedName name="_xlnm.Print_Area" localSheetId="0">'Регион ФФПП 2022'!$A$1:$O$24</definedName>
  </definedNames>
  <calcPr calcId="181029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61" l="1"/>
  <c r="O9" i="61"/>
  <c r="L12" i="115"/>
  <c r="G9" i="61"/>
  <c r="T9" i="61" s="1"/>
  <c r="R9" i="94"/>
  <c r="E9" i="94"/>
  <c r="N9" i="94"/>
  <c r="S9" i="61"/>
  <c r="E13" i="117"/>
  <c r="C12" i="94"/>
  <c r="N12" i="94" s="1"/>
  <c r="E12" i="94"/>
  <c r="R12" i="94"/>
  <c r="X12" i="94"/>
  <c r="G12" i="94"/>
  <c r="I12" i="94"/>
  <c r="L12" i="94"/>
  <c r="AI12" i="94"/>
  <c r="AL12" i="94"/>
  <c r="AO12" i="94"/>
  <c r="C13" i="94"/>
  <c r="R13" i="94"/>
  <c r="AD13" i="94"/>
  <c r="G13" i="94"/>
  <c r="I13" i="94" s="1"/>
  <c r="L13" i="94"/>
  <c r="AI13" i="94"/>
  <c r="AL13" i="94"/>
  <c r="AO13" i="94"/>
  <c r="C14" i="94"/>
  <c r="N14" i="94"/>
  <c r="R14" i="94"/>
  <c r="T14" i="94"/>
  <c r="AB14" i="94"/>
  <c r="G14" i="94"/>
  <c r="I14" i="94" s="1"/>
  <c r="L14" i="94"/>
  <c r="AI14" i="94"/>
  <c r="AL14" i="94"/>
  <c r="AO14" i="94"/>
  <c r="C15" i="94"/>
  <c r="AB15" i="94" s="1"/>
  <c r="P15" i="94"/>
  <c r="V15" i="94"/>
  <c r="G15" i="94"/>
  <c r="I15" i="94"/>
  <c r="L15" i="94"/>
  <c r="AI15" i="94"/>
  <c r="AL15" i="94"/>
  <c r="AO15" i="94"/>
  <c r="C16" i="94"/>
  <c r="R16" i="94"/>
  <c r="G16" i="94"/>
  <c r="I16" i="94" s="1"/>
  <c r="L16" i="94"/>
  <c r="AI16" i="94"/>
  <c r="AL16" i="94"/>
  <c r="AO16" i="94"/>
  <c r="C17" i="94"/>
  <c r="N17" i="94"/>
  <c r="E17" i="94"/>
  <c r="P17" i="94"/>
  <c r="R17" i="94"/>
  <c r="V17" i="94"/>
  <c r="X17" i="94"/>
  <c r="AB17" i="94"/>
  <c r="AD17" i="94"/>
  <c r="G17" i="94"/>
  <c r="I17" i="94"/>
  <c r="L17" i="94"/>
  <c r="AI17" i="94"/>
  <c r="AL17" i="94"/>
  <c r="AO17" i="94"/>
  <c r="C18" i="94"/>
  <c r="R18" i="94"/>
  <c r="Z18" i="94"/>
  <c r="AB18" i="94"/>
  <c r="G18" i="94"/>
  <c r="I18" i="94" s="1"/>
  <c r="L18" i="94"/>
  <c r="AI18" i="94"/>
  <c r="AL18" i="94"/>
  <c r="AO18" i="94"/>
  <c r="C19" i="94"/>
  <c r="E19" i="94"/>
  <c r="Z19" i="94"/>
  <c r="AB19" i="94"/>
  <c r="G19" i="94"/>
  <c r="I19" i="94"/>
  <c r="L19" i="94"/>
  <c r="AI19" i="94"/>
  <c r="AL19" i="94"/>
  <c r="AO19" i="94"/>
  <c r="G12" i="61"/>
  <c r="K12" i="61"/>
  <c r="O12" i="61"/>
  <c r="S12" i="61"/>
  <c r="G13" i="61"/>
  <c r="K13" i="61"/>
  <c r="O13" i="61"/>
  <c r="S13" i="61"/>
  <c r="G14" i="61"/>
  <c r="T14" i="61" s="1"/>
  <c r="F18" i="115" s="1"/>
  <c r="H18" i="115" s="1"/>
  <c r="K14" i="61"/>
  <c r="O14" i="61"/>
  <c r="S14" i="61"/>
  <c r="G15" i="61"/>
  <c r="T15" i="61" s="1"/>
  <c r="F19" i="115" s="1"/>
  <c r="K15" i="61"/>
  <c r="O15" i="61"/>
  <c r="S15" i="61"/>
  <c r="G16" i="61"/>
  <c r="T16" i="61" s="1"/>
  <c r="K16" i="61"/>
  <c r="F20" i="115"/>
  <c r="H20" i="115" s="1"/>
  <c r="O16" i="61"/>
  <c r="S16" i="61"/>
  <c r="G17" i="61"/>
  <c r="T17" i="61" s="1"/>
  <c r="F21" i="115" s="1"/>
  <c r="H21" i="115" s="1"/>
  <c r="K17" i="61"/>
  <c r="O17" i="61"/>
  <c r="S17" i="61"/>
  <c r="G18" i="61"/>
  <c r="T18" i="61" s="1"/>
  <c r="F22" i="115" s="1"/>
  <c r="K18" i="61"/>
  <c r="O18" i="61"/>
  <c r="S18" i="61"/>
  <c r="G19" i="61"/>
  <c r="K19" i="61"/>
  <c r="O19" i="61"/>
  <c r="T19" i="61" s="1"/>
  <c r="S19" i="61"/>
  <c r="C20" i="61"/>
  <c r="G9" i="94"/>
  <c r="I9" i="94"/>
  <c r="AP9" i="94" s="1"/>
  <c r="G10" i="94"/>
  <c r="I10" i="94" s="1"/>
  <c r="G11" i="94"/>
  <c r="I11" i="94"/>
  <c r="S11" i="61"/>
  <c r="S10" i="61"/>
  <c r="S20" i="61"/>
  <c r="O11" i="61"/>
  <c r="O20" i="61" s="1"/>
  <c r="O10" i="61"/>
  <c r="G10" i="61"/>
  <c r="G11" i="61"/>
  <c r="T11" i="61" s="1"/>
  <c r="K10" i="61"/>
  <c r="T10" i="61" s="1"/>
  <c r="K11" i="61"/>
  <c r="Z10" i="94"/>
  <c r="N10" i="94"/>
  <c r="R10" i="94"/>
  <c r="L10" i="94"/>
  <c r="AI10" i="94"/>
  <c r="AL10" i="94"/>
  <c r="AO10" i="94"/>
  <c r="X9" i="94"/>
  <c r="AD9" i="94"/>
  <c r="L9" i="94"/>
  <c r="L20" i="94" s="1"/>
  <c r="AI9" i="94"/>
  <c r="AI20" i="94" s="1"/>
  <c r="AL9" i="94"/>
  <c r="AL20" i="94" s="1"/>
  <c r="AO9" i="94"/>
  <c r="Z11" i="94"/>
  <c r="E11" i="94"/>
  <c r="R11" i="94"/>
  <c r="L11" i="94"/>
  <c r="AI11" i="94"/>
  <c r="AL11" i="94"/>
  <c r="AO11" i="94"/>
  <c r="C16" i="115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24" i="117" s="1"/>
  <c r="J16" i="117"/>
  <c r="J17" i="117"/>
  <c r="J18" i="117"/>
  <c r="J19" i="117"/>
  <c r="K19" i="117" s="1"/>
  <c r="J20" i="117"/>
  <c r="J21" i="117"/>
  <c r="J22" i="117"/>
  <c r="K22" i="117"/>
  <c r="J23" i="117"/>
  <c r="J13" i="117"/>
  <c r="E14" i="117"/>
  <c r="K14" i="117"/>
  <c r="E15" i="117"/>
  <c r="E16" i="117"/>
  <c r="K16" i="117"/>
  <c r="E17" i="117"/>
  <c r="K17" i="117" s="1"/>
  <c r="E18" i="117"/>
  <c r="E19" i="117"/>
  <c r="E20" i="117"/>
  <c r="K20" i="117" s="1"/>
  <c r="E21" i="117"/>
  <c r="K21" i="117"/>
  <c r="E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V51" i="94" s="1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V32" i="94"/>
  <c r="AE20" i="94"/>
  <c r="AF20" i="94"/>
  <c r="F20" i="94"/>
  <c r="L20" i="61"/>
  <c r="H20" i="61"/>
  <c r="D20" i="61"/>
  <c r="H22" i="115"/>
  <c r="X10" i="94"/>
  <c r="E10" i="94"/>
  <c r="T10" i="94"/>
  <c r="V10" i="94"/>
  <c r="AD18" i="94"/>
  <c r="V18" i="94"/>
  <c r="AD16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T12" i="61"/>
  <c r="E15" i="94"/>
  <c r="R15" i="94"/>
  <c r="X15" i="94"/>
  <c r="AD15" i="94"/>
  <c r="N15" i="94"/>
  <c r="T15" i="94"/>
  <c r="Z15" i="94"/>
  <c r="K13" i="117"/>
  <c r="F16" i="115"/>
  <c r="K18" i="117"/>
  <c r="K23" i="117"/>
  <c r="Z17" i="94"/>
  <c r="T17" i="94"/>
  <c r="T16" i="94"/>
  <c r="AB12" i="94"/>
  <c r="F13" i="115"/>
  <c r="K20" i="61"/>
  <c r="F23" i="115" l="1"/>
  <c r="R20" i="94"/>
  <c r="H19" i="115"/>
  <c r="AQ9" i="94"/>
  <c r="F15" i="115"/>
  <c r="H16" i="115"/>
  <c r="F14" i="115"/>
  <c r="U10" i="61"/>
  <c r="D14" i="115" s="1"/>
  <c r="H13" i="115"/>
  <c r="E24" i="117"/>
  <c r="AO20" i="94"/>
  <c r="G20" i="94"/>
  <c r="N19" i="94"/>
  <c r="AP19" i="94" s="1"/>
  <c r="V19" i="94"/>
  <c r="AD19" i="94"/>
  <c r="P19" i="94"/>
  <c r="X19" i="94"/>
  <c r="G20" i="61"/>
  <c r="AP11" i="94"/>
  <c r="I20" i="94"/>
  <c r="T13" i="61"/>
  <c r="R19" i="94"/>
  <c r="N18" i="94"/>
  <c r="T18" i="94"/>
  <c r="E18" i="94"/>
  <c r="X18" i="94"/>
  <c r="E16" i="94"/>
  <c r="X16" i="94"/>
  <c r="V16" i="94"/>
  <c r="N16" i="94"/>
  <c r="Z16" i="94"/>
  <c r="AB16" i="94"/>
  <c r="T20" i="61"/>
  <c r="U14" i="61" s="1"/>
  <c r="D18" i="115" s="1"/>
  <c r="AP17" i="94"/>
  <c r="AP15" i="94"/>
  <c r="C24" i="115"/>
  <c r="U17" i="61"/>
  <c r="D21" i="115" s="1"/>
  <c r="K15" i="117"/>
  <c r="C20" i="94"/>
  <c r="U12" i="61"/>
  <c r="D16" i="115" s="1"/>
  <c r="X51" i="94"/>
  <c r="AP10" i="94"/>
  <c r="T19" i="94"/>
  <c r="P18" i="94"/>
  <c r="P16" i="94"/>
  <c r="E14" i="94"/>
  <c r="X14" i="94"/>
  <c r="V14" i="94"/>
  <c r="V20" i="94" s="1"/>
  <c r="P14" i="94"/>
  <c r="Z14" i="94"/>
  <c r="AD14" i="94"/>
  <c r="N13" i="94"/>
  <c r="N20" i="94" s="1"/>
  <c r="V13" i="94"/>
  <c r="Z13" i="94"/>
  <c r="E13" i="94"/>
  <c r="X13" i="94"/>
  <c r="X20" i="94" s="1"/>
  <c r="T13" i="94"/>
  <c r="P13" i="94"/>
  <c r="AB13" i="94"/>
  <c r="AB20" i="94" s="1"/>
  <c r="AD12" i="94"/>
  <c r="AD20" i="94" s="1"/>
  <c r="P12" i="94"/>
  <c r="P20" i="94" s="1"/>
  <c r="T12" i="94"/>
  <c r="T20" i="94" s="1"/>
  <c r="Z12" i="94"/>
  <c r="Z20" i="94" s="1"/>
  <c r="AQ19" i="94" l="1"/>
  <c r="AQ15" i="94"/>
  <c r="AQ11" i="94"/>
  <c r="H14" i="115"/>
  <c r="H24" i="115" s="1"/>
  <c r="H23" i="115"/>
  <c r="AP14" i="94"/>
  <c r="AQ10" i="94"/>
  <c r="AQ20" i="94" s="1"/>
  <c r="U15" i="61"/>
  <c r="D19" i="115" s="1"/>
  <c r="AP12" i="94"/>
  <c r="AP20" i="94" s="1"/>
  <c r="AP18" i="94"/>
  <c r="F17" i="115"/>
  <c r="U13" i="61"/>
  <c r="D17" i="115" s="1"/>
  <c r="E20" i="94"/>
  <c r="AP13" i="94"/>
  <c r="AP16" i="94"/>
  <c r="H15" i="115"/>
  <c r="K24" i="117"/>
  <c r="AQ17" i="94"/>
  <c r="U20" i="61"/>
  <c r="D24" i="115" s="1"/>
  <c r="U16" i="61"/>
  <c r="D20" i="115" s="1"/>
  <c r="U9" i="61"/>
  <c r="D13" i="115" s="1"/>
  <c r="U18" i="61"/>
  <c r="D22" i="115" s="1"/>
  <c r="U11" i="61"/>
  <c r="D15" i="115" s="1"/>
  <c r="U19" i="61"/>
  <c r="D23" i="115" s="1"/>
  <c r="AR20" i="94" l="1"/>
  <c r="E24" i="115" s="1"/>
  <c r="AR9" i="94"/>
  <c r="E13" i="115" s="1"/>
  <c r="G13" i="115" s="1"/>
  <c r="AR15" i="94"/>
  <c r="E19" i="115" s="1"/>
  <c r="G19" i="115" s="1"/>
  <c r="AR19" i="94"/>
  <c r="E23" i="115" s="1"/>
  <c r="G23" i="115" s="1"/>
  <c r="AR11" i="94"/>
  <c r="E15" i="115" s="1"/>
  <c r="G15" i="115" s="1"/>
  <c r="AR10" i="94"/>
  <c r="E14" i="115" s="1"/>
  <c r="AR17" i="94"/>
  <c r="E21" i="115" s="1"/>
  <c r="AR14" i="94"/>
  <c r="E18" i="115" s="1"/>
  <c r="AQ14" i="94"/>
  <c r="L23" i="117"/>
  <c r="L14" i="117"/>
  <c r="L13" i="117"/>
  <c r="L24" i="117" s="1"/>
  <c r="L18" i="117"/>
  <c r="L20" i="117"/>
  <c r="L16" i="117"/>
  <c r="L21" i="117"/>
  <c r="L22" i="117"/>
  <c r="L17" i="117"/>
  <c r="L19" i="117"/>
  <c r="I17" i="115"/>
  <c r="I23" i="115"/>
  <c r="I13" i="115"/>
  <c r="L15" i="117"/>
  <c r="AQ18" i="94"/>
  <c r="AR18" i="94"/>
  <c r="E22" i="115" s="1"/>
  <c r="G22" i="115" s="1"/>
  <c r="I15" i="115"/>
  <c r="AQ16" i="94"/>
  <c r="AR16" i="94"/>
  <c r="E20" i="115" s="1"/>
  <c r="G20" i="115" s="1"/>
  <c r="AR12" i="94"/>
  <c r="E16" i="115" s="1"/>
  <c r="AQ12" i="94"/>
  <c r="AR13" i="94"/>
  <c r="E17" i="115" s="1"/>
  <c r="AQ13" i="94"/>
  <c r="I22" i="115"/>
  <c r="H17" i="115"/>
  <c r="G17" i="115"/>
  <c r="F24" i="115"/>
  <c r="J2" i="115" s="1"/>
  <c r="J13" i="115" l="1"/>
  <c r="G21" i="115"/>
  <c r="I21" i="115"/>
  <c r="I14" i="115"/>
  <c r="G14" i="115"/>
  <c r="J17" i="115"/>
  <c r="I20" i="115"/>
  <c r="J22" i="115"/>
  <c r="J15" i="115"/>
  <c r="I19" i="115"/>
  <c r="G16" i="115"/>
  <c r="I16" i="115"/>
  <c r="J23" i="115"/>
  <c r="G24" i="115"/>
  <c r="G18" i="115"/>
  <c r="I18" i="115"/>
  <c r="J18" i="115" l="1"/>
  <c r="J19" i="115"/>
  <c r="J14" i="115"/>
  <c r="J16" i="115"/>
  <c r="I24" i="115"/>
  <c r="J20" i="115"/>
  <c r="J21" i="115"/>
  <c r="J24" i="115"/>
  <c r="K23" i="115" s="1"/>
  <c r="K20" i="115" l="1"/>
  <c r="K14" i="115"/>
  <c r="K13" i="115"/>
  <c r="K17" i="115"/>
  <c r="K22" i="115"/>
  <c r="K18" i="115"/>
  <c r="K21" i="115"/>
  <c r="K15" i="115"/>
  <c r="K16" i="115"/>
  <c r="K19" i="115"/>
  <c r="K24" i="115" l="1"/>
  <c r="L23" i="115" s="1"/>
  <c r="N23" i="115" l="1"/>
  <c r="O23" i="115" s="1"/>
  <c r="M23" i="115"/>
  <c r="L22" i="115"/>
  <c r="L13" i="115"/>
  <c r="L16" i="115"/>
  <c r="L18" i="115"/>
  <c r="L15" i="115"/>
  <c r="L17" i="115"/>
  <c r="L20" i="115"/>
  <c r="L14" i="115"/>
  <c r="L21" i="115"/>
  <c r="L19" i="115"/>
  <c r="N19" i="115" l="1"/>
  <c r="O19" i="115" s="1"/>
  <c r="M19" i="115"/>
  <c r="N17" i="115"/>
  <c r="O17" i="115" s="1"/>
  <c r="M17" i="115"/>
  <c r="L24" i="115"/>
  <c r="N13" i="115"/>
  <c r="M13" i="115"/>
  <c r="N21" i="115"/>
  <c r="O21" i="115" s="1"/>
  <c r="M21" i="115"/>
  <c r="N15" i="115"/>
  <c r="O15" i="115" s="1"/>
  <c r="M15" i="115"/>
  <c r="N22" i="115"/>
  <c r="O22" i="115" s="1"/>
  <c r="M22" i="115"/>
  <c r="N14" i="115"/>
  <c r="O14" i="115" s="1"/>
  <c r="M14" i="115"/>
  <c r="N18" i="115"/>
  <c r="O18" i="115" s="1"/>
  <c r="M18" i="115"/>
  <c r="N20" i="115"/>
  <c r="O20" i="115" s="1"/>
  <c r="M20" i="115"/>
  <c r="M16" i="115"/>
  <c r="N16" i="115"/>
  <c r="O16" i="115" s="1"/>
  <c r="M24" i="115" l="1"/>
  <c r="N24" i="115"/>
  <c r="O13" i="115"/>
  <c r="O24" i="115" s="1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<sst xmlns="http://schemas.openxmlformats.org/spreadsheetml/2006/main" count="315" uniqueCount="166">
  <si>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</si>
  <si>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</si>
  <si>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</si>
  <si>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</si>
  <si>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</si>
  <si>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</si>
  <si>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</si>
  <si>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</si>
  <si>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</si>
  <si>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</si>
  <si>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</si>
  <si>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</si>
  <si>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</si>
  <si>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</si>
  <si>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</si>
  <si>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</si>
  <si>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</si>
  <si>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</si>
  <si>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</si>
  <si>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</si>
  <si>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</si>
  <si>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</si>
  <si>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</si>
  <si>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</si>
  <si>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</si>
  <si>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</si>
  <si>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</si>
  <si>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</si>
  <si>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</si>
  <si>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</si>
  <si>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</si>
  <si>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</si>
  <si>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</si>
  <si>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</si>
  <si>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</si>
  <si>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</si>
  <si>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</si>
  <si>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</si>
  <si>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</si>
  <si>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</si>
  <si>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</si>
  <si>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</si>
  <si>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</si>
  <si>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</si>
  <si>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</si>
  <si>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</si>
  <si>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</si>
  <si>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</si>
  <si>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</si>
  <si>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</si>
  <si>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</si>
  <si>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</si>
  <si>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</si>
  <si>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</si>
  <si>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</si>
  <si>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</si>
  <si>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</si>
  <si>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</si>
  <si>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</si>
  <si>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</si>
  <si>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</si>
  <si>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</si>
  <si>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</si>
  <si>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</si>
  <si>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</si>
  <si>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</si>
  <si>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</si>
  <si>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</si>
  <si>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</si>
  <si>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</si>
  <si>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</si>
  <si>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</si>
  <si>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</si>
  <si>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</si>
  <si>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</si>
  <si>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</si>
  <si>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</si>
  <si>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</si>
  <si>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</si>
  <si>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</si>
  <si>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</si>
  <si>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</si>
  <si>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</si>
  <si>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</si>
  <si>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</si>
  <si>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</si>
  <si>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</si>
  <si>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</si>
  <si>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</si>
  <si>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</si>
  <si>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</si>
  <si>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</si>
  <si>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</si>
  <si>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</si>
  <si>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</si>
  <si>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</si>
  <si>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</si>
  <si>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</si>
  <si>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</si>
  <si>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</si>
  <si>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</si>
  <si>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</si>
  <si>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</si>
  <si>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</si>
  <si>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</si>
  <si>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</si>
  <si>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</si>
  <si>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</si>
  <si>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</si>
  <si>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</si>
  <si>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</si>
  <si>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</si>
  <si>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</si>
  <si>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</si>
  <si>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</si>
  <si>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</si>
  <si>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</si>
  <si>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</si>
  <si>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</si>
  <si>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</si>
  <si>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</si>
  <si>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</si>
  <si>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</si>
  <si>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</si>
  <si>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</si>
  <si>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</si>
  <si>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</si>
  <si>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</si>
  <si>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</si>
  <si>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</si>
  <si>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</si>
  <si>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</si>
  <si>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</si>
  <si>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</si>
  <si>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</si>
  <si>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</si>
  <si>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</si>
  <si>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</si>
  <si>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</si>
  <si>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</si>
  <si>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</si>
  <si>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</si>
  <si>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</si>
  <si>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</si>
  <si>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</si>
  <si>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</si>
  <si>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</si>
  <si>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</si>
  <si>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</si>
  <si>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</si>
  <si>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</si>
  <si>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</si>
  <si>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</si>
  <si>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</si>
  <si>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</si>
  <si>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</si>
  <si>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</si>
  <si>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</si>
  <si>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</si>
  <si>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за счет субвенций из областного бюджета, на 2021 год</t>
  </si>
  <si>
    <t>предоставляемых за счет субвенций из областного бюджета, на 2022 год</t>
  </si>
  <si>
    <t>Численность постоянного населения на 01.01.2020, чел.</t>
  </si>
  <si>
    <t>РАСЧЕТ индекса налогового потенциала на 2022 год</t>
  </si>
  <si>
    <t xml:space="preserve">Доля налога в оценке ФОТ (2022 год) </t>
  </si>
  <si>
    <t>РАСЧЕТ индекса бюджетных расходов на 2022 год</t>
  </si>
  <si>
    <t>Численность постоянного населения на 1.01.2020,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</si>
</sst>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7593A5B3-D7E3-4215-9399-5A5D89C2ABD5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CE92F14C-7367-40D5-B344-397CF495DDBB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05" name="AutoShape 24">
          <a:extLst>
            <a:ext uri="{FF2B5EF4-FFF2-40B4-BE49-F238E27FC236}">
              <a16:creationId xmlns:a16="http://schemas.microsoft.com/office/drawing/2014/main" id="{34E5920B-3E3B-4792-802F-E2F8C4487ECA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06" name="AutoShape 25">
          <a:extLst>
            <a:ext uri="{FF2B5EF4-FFF2-40B4-BE49-F238E27FC236}">
              <a16:creationId xmlns:a16="http://schemas.microsoft.com/office/drawing/2014/main" id="{F365A492-64E6-4C12-9230-5DAEA6DEB36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07" name="AutoShape 26">
          <a:extLst>
            <a:ext uri="{FF2B5EF4-FFF2-40B4-BE49-F238E27FC236}">
              <a16:creationId xmlns:a16="http://schemas.microsoft.com/office/drawing/2014/main" id="{819E9A7D-212A-4D5D-AE3C-0B0C9897B8D0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08" name="AutoShape 27">
          <a:extLst>
            <a:ext uri="{FF2B5EF4-FFF2-40B4-BE49-F238E27FC236}">
              <a16:creationId xmlns:a16="http://schemas.microsoft.com/office/drawing/2014/main" id="{1B7B458D-4763-4578-B28B-A79EE10D7F8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809" name="AutoShape 28">
          <a:extLst>
            <a:ext uri="{FF2B5EF4-FFF2-40B4-BE49-F238E27FC236}">
              <a16:creationId xmlns:a16="http://schemas.microsoft.com/office/drawing/2014/main" id="{B3B4CF37-C2B1-42F2-96B9-B2E694C8BA6E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10" name="AutoShape 29">
          <a:extLst>
            <a:ext uri="{FF2B5EF4-FFF2-40B4-BE49-F238E27FC236}">
              <a16:creationId xmlns:a16="http://schemas.microsoft.com/office/drawing/2014/main" id="{6AE345DA-A08B-4ADB-AB5C-4C8153F929F7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11" name="AutoShape 30">
          <a:extLst>
            <a:ext uri="{FF2B5EF4-FFF2-40B4-BE49-F238E27FC236}">
              <a16:creationId xmlns:a16="http://schemas.microsoft.com/office/drawing/2014/main" id="{1198DD00-0B0E-49B6-BE16-A46C0CFB307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12" name="AutoShape 31">
          <a:extLst>
            <a:ext uri="{FF2B5EF4-FFF2-40B4-BE49-F238E27FC236}">
              <a16:creationId xmlns:a16="http://schemas.microsoft.com/office/drawing/2014/main" id="{04D53A93-545C-48F3-A114-FCF5190D0984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813" name="AutoShape 32">
          <a:extLst>
            <a:ext uri="{FF2B5EF4-FFF2-40B4-BE49-F238E27FC236}">
              <a16:creationId xmlns:a16="http://schemas.microsoft.com/office/drawing/2014/main" id="{7133692E-B6FE-4FF0-8E76-F25C69C72D68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14" name="AutoShape 35">
          <a:extLst>
            <a:ext uri="{FF2B5EF4-FFF2-40B4-BE49-F238E27FC236}">
              <a16:creationId xmlns:a16="http://schemas.microsoft.com/office/drawing/2014/main" id="{D38AB7FE-28F5-4F29-A091-A52BD8C927F8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15" name="AutoShape 36">
          <a:extLst>
            <a:ext uri="{FF2B5EF4-FFF2-40B4-BE49-F238E27FC236}">
              <a16:creationId xmlns:a16="http://schemas.microsoft.com/office/drawing/2014/main" id="{5C583508-273F-48FA-9CEC-0D86D89AA88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16" name="AutoShape 37">
          <a:extLst>
            <a:ext uri="{FF2B5EF4-FFF2-40B4-BE49-F238E27FC236}">
              <a16:creationId xmlns:a16="http://schemas.microsoft.com/office/drawing/2014/main" id="{D4A7DE75-A348-4988-935B-8EB5C9D0253C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17" name="AutoShape 38">
          <a:extLst>
            <a:ext uri="{FF2B5EF4-FFF2-40B4-BE49-F238E27FC236}">
              <a16:creationId xmlns:a16="http://schemas.microsoft.com/office/drawing/2014/main" id="{D76105FA-8C24-487A-933F-DA6940794B5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818" name="AutoShape 39">
          <a:extLst>
            <a:ext uri="{FF2B5EF4-FFF2-40B4-BE49-F238E27FC236}">
              <a16:creationId xmlns:a16="http://schemas.microsoft.com/office/drawing/2014/main" id="{0E31FCE8-F6DF-4BCA-A450-26739947363F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19" name="AutoShape 40">
          <a:extLst>
            <a:ext uri="{FF2B5EF4-FFF2-40B4-BE49-F238E27FC236}">
              <a16:creationId xmlns:a16="http://schemas.microsoft.com/office/drawing/2014/main" id="{83B9F45C-F319-45FB-83E7-BCC6AE667AA3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20" name="AutoShape 41">
          <a:extLst>
            <a:ext uri="{FF2B5EF4-FFF2-40B4-BE49-F238E27FC236}">
              <a16:creationId xmlns:a16="http://schemas.microsoft.com/office/drawing/2014/main" id="{B391CB54-3C24-4AE8-9194-FA539E5FD6BD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21" name="AutoShape 42">
          <a:extLst>
            <a:ext uri="{FF2B5EF4-FFF2-40B4-BE49-F238E27FC236}">
              <a16:creationId xmlns:a16="http://schemas.microsoft.com/office/drawing/2014/main" id="{1A790596-266C-4257-9878-123C1EA621F0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822" name="AutoShape 43">
          <a:extLst>
            <a:ext uri="{FF2B5EF4-FFF2-40B4-BE49-F238E27FC236}">
              <a16:creationId xmlns:a16="http://schemas.microsoft.com/office/drawing/2014/main" id="{5CFFE873-EBA6-44C3-98F4-4DBA255D96FF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823" name="AutoShape 28">
          <a:extLst>
            <a:ext uri="{FF2B5EF4-FFF2-40B4-BE49-F238E27FC236}">
              <a16:creationId xmlns:a16="http://schemas.microsoft.com/office/drawing/2014/main" id="{5117FF5A-E3BB-4DD1-B75D-9CFBF62A556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824" name="AutoShape 39">
          <a:extLst>
            <a:ext uri="{FF2B5EF4-FFF2-40B4-BE49-F238E27FC236}">
              <a16:creationId xmlns:a16="http://schemas.microsoft.com/office/drawing/2014/main" id="{76D6F533-5D9A-4DEB-8C95-28EAEE1EC38F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38D2713F-0A77-4776-969A-80F6A28F01DE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opLeftCell="B1" zoomScaleNormal="100" zoomScaleSheetLayoutView="85" workbookViewId="0">
      <selection activeCell="L27" sqref="L27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1.0348802118597578</v>
      </c>
      <c r="K2" s="90"/>
      <c r="L2" s="163">
        <v>316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160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161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316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4297</v>
      </c>
      <c r="D13" s="14">
        <f>ИНП2022!U9</f>
        <v>0.96979000000000004</v>
      </c>
      <c r="E13" s="14">
        <f>ИБР2022!AR9</f>
        <v>0.83887999999999996</v>
      </c>
      <c r="F13" s="16">
        <f>ИНП2022!T9</f>
        <v>5564.1679999999997</v>
      </c>
      <c r="G13" s="17">
        <f>F13/E13</f>
        <v>6632.8533282471863</v>
      </c>
      <c r="H13" s="20">
        <f>F13/C13</f>
        <v>1.2948959739353036</v>
      </c>
      <c r="I13" s="13">
        <f>D13/E13</f>
        <v>1.156053309174137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1.156053309174137</v>
      </c>
      <c r="N13" s="118">
        <f>ROUND((G13+L13),1)</f>
        <v>6632.9</v>
      </c>
      <c r="O13" s="119">
        <f>ROUND(N13/C13,3)</f>
        <v>1.544</v>
      </c>
    </row>
    <row r="14" spans="1:32" s="7" customFormat="1" ht="18.75" x14ac:dyDescent="0.3">
      <c r="A14" s="107">
        <v>2</v>
      </c>
      <c r="B14" s="18" t="s">
        <v>150</v>
      </c>
      <c r="C14" s="135">
        <v>1751</v>
      </c>
      <c r="D14" s="14">
        <f>ИНП2022!U10</f>
        <v>1.10903</v>
      </c>
      <c r="E14" s="14">
        <f>ИБР2022!AR10</f>
        <v>1.27826</v>
      </c>
      <c r="F14" s="16">
        <f>ИНП2022!T10</f>
        <v>2592.9009999999998</v>
      </c>
      <c r="G14" s="17">
        <f t="shared" ref="G14:G23" si="0">F14/E14</f>
        <v>2028.4613458920719</v>
      </c>
      <c r="H14" s="20">
        <f t="shared" ref="H14:H23" si="1">F14/C14</f>
        <v>1.4808115362649914</v>
      </c>
      <c r="I14" s="13">
        <f t="shared" ref="I14:I23" si="2">D14/E14</f>
        <v>0.8676090936116283</v>
      </c>
      <c r="J14" s="115">
        <f t="shared" ref="J14:J23" si="3">IF(I14&lt;$J$2,$J$2*($J$2-I14)*E14*C14,0)</f>
        <v>387.45064491578461</v>
      </c>
      <c r="K14" s="15">
        <f t="shared" ref="K14:K23" si="4">J14/$J$24</f>
        <v>0.55596258505845919</v>
      </c>
      <c r="L14" s="169">
        <f t="shared" ref="L14:L23" si="5">ROUND($L$12*K14/$K$24,0)</f>
        <v>176</v>
      </c>
      <c r="M14" s="13">
        <f t="shared" ref="M14:M23" si="6">I14+L14/(C14*E14*$J$2)</f>
        <v>0.94359223416897531</v>
      </c>
      <c r="N14" s="118">
        <f t="shared" ref="N14:N23" si="7">ROUND((G14+L14),1)</f>
        <v>2204.5</v>
      </c>
      <c r="O14" s="119">
        <f t="shared" ref="O14:O23" si="8">ROUND(N14/C14,3)</f>
        <v>1.2589999999999999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737</v>
      </c>
      <c r="D15" s="14">
        <f>ИНП2022!U11</f>
        <v>0.91712000000000005</v>
      </c>
      <c r="E15" s="14">
        <f>ИБР2022!AR11</f>
        <v>1.27826</v>
      </c>
      <c r="F15" s="16">
        <f>ИНП2022!T11</f>
        <v>902.50900000000001</v>
      </c>
      <c r="G15" s="17">
        <f t="shared" si="0"/>
        <v>706.04493608499058</v>
      </c>
      <c r="H15" s="20">
        <f t="shared" si="1"/>
        <v>1.2245712347354138</v>
      </c>
      <c r="I15" s="13">
        <f t="shared" si="2"/>
        <v>0.71747531801042053</v>
      </c>
      <c r="J15" s="115">
        <f t="shared" si="3"/>
        <v>309.44992956270187</v>
      </c>
      <c r="K15" s="15">
        <f t="shared" si="4"/>
        <v>0.44403741494154075</v>
      </c>
      <c r="L15" s="169">
        <f t="shared" si="5"/>
        <v>140</v>
      </c>
      <c r="M15" s="13">
        <f t="shared" si="6"/>
        <v>0.86107426857958935</v>
      </c>
      <c r="N15" s="118">
        <f t="shared" si="7"/>
        <v>846</v>
      </c>
      <c r="O15" s="119">
        <f t="shared" si="8"/>
        <v>1.1479999999999999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ИНП2022!C12</f>
        <v>0</v>
      </c>
      <c r="D16" s="14" t="e">
        <f>ИНП2022!U12</f>
        <v>#DIV/0!</v>
      </c>
      <c r="E16" s="14" t="e">
        <f>ИБР2022!AR12</f>
        <v>#DIV/0!</v>
      </c>
      <c r="F16" s="16">
        <f>ИНП2022!T12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ИНП2022!C13</f>
        <v>0</v>
      </c>
      <c r="D17" s="14" t="e">
        <f>ИНП2022!U13</f>
        <v>#DIV/0!</v>
      </c>
      <c r="E17" s="14" t="e">
        <f>ИБР2022!AR13</f>
        <v>#DIV/0!</v>
      </c>
      <c r="F17" s="16">
        <f>ИНП2022!T13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ИНП2022!C14</f>
        <v>0</v>
      </c>
      <c r="D18" s="14" t="e">
        <f>ИНП2022!U14</f>
        <v>#DIV/0!</v>
      </c>
      <c r="E18" s="14" t="e">
        <f>ИБР2022!AR14</f>
        <v>#DIV/0!</v>
      </c>
      <c r="F18" s="16">
        <f>ИНП2022!T14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ИНП2022!C15</f>
        <v>0</v>
      </c>
      <c r="D19" s="14" t="e">
        <f>ИНП2022!U15</f>
        <v>#DIV/0!</v>
      </c>
      <c r="E19" s="14" t="e">
        <f>ИБР2022!AR15</f>
        <v>#DIV/0!</v>
      </c>
      <c r="F19" s="16">
        <f>ИНП2022!T15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ИНП2022!C16</f>
        <v>0</v>
      </c>
      <c r="D20" s="14" t="e">
        <f>ИНП2022!U16</f>
        <v>#DIV/0!</v>
      </c>
      <c r="E20" s="14" t="e">
        <f>ИБР2022!AR16</f>
        <v>#DIV/0!</v>
      </c>
      <c r="F20" s="16">
        <f>ИНП2022!T16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ИНП2022!C17</f>
        <v>0</v>
      </c>
      <c r="D21" s="14" t="e">
        <f>ИНП2022!U17</f>
        <v>#DIV/0!</v>
      </c>
      <c r="E21" s="14" t="e">
        <f>ИБР2022!AR17</f>
        <v>#DIV/0!</v>
      </c>
      <c r="F21" s="16">
        <f>ИНП2022!T17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ИНП2022!C18</f>
        <v>0</v>
      </c>
      <c r="D22" s="14" t="e">
        <f>ИНП2022!U18</f>
        <v>#DIV/0!</v>
      </c>
      <c r="E22" s="14" t="e">
        <f>ИБР2022!AR18</f>
        <v>#DIV/0!</v>
      </c>
      <c r="F22" s="16">
        <f>ИНП2022!T18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ИНП2022!C19</f>
        <v>0</v>
      </c>
      <c r="D23" s="14" t="e">
        <f>ИНП2022!U19</f>
        <v>#DIV/0!</v>
      </c>
      <c r="E23" s="14" t="e">
        <f>ИБР2022!AR19</f>
        <v>#DIV/0!</v>
      </c>
      <c r="F23" s="16">
        <f>ИНП2022!T19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6785</v>
      </c>
      <c r="D24" s="117">
        <f>ИНП2022!U20</f>
        <v>1</v>
      </c>
      <c r="E24" s="117">
        <f>ИБР2022!AR20</f>
        <v>1</v>
      </c>
      <c r="F24" s="22">
        <f>SUM(F13:F23)</f>
        <v>9059.5779999999995</v>
      </c>
      <c r="G24" s="22">
        <f>G13+G14+G15</f>
        <v>9367.3596102242482</v>
      </c>
      <c r="H24" s="24">
        <f>AVERAGE(H13:H15)</f>
        <v>1.333426248311903</v>
      </c>
      <c r="I24" s="23">
        <f>AVERAGE(I13:I15)</f>
        <v>0.91371257359872871</v>
      </c>
      <c r="J24" s="22">
        <f>J13+J14+J15</f>
        <v>696.90057447848653</v>
      </c>
      <c r="K24" s="22">
        <f>K13+K14+K15</f>
        <v>1</v>
      </c>
      <c r="L24" s="171">
        <f>L13+L14+L15</f>
        <v>316</v>
      </c>
      <c r="M24" s="23">
        <f>AVERAGE(M13:M15)</f>
        <v>0.98690660397423391</v>
      </c>
      <c r="N24" s="22">
        <f>SUM(N13:N15)</f>
        <v>9683.4</v>
      </c>
      <c r="O24" s="23">
        <f>AVERAGE(O13:O15)</f>
        <v>1.3169999999999999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tabSelected="1" view="pageBreakPreview" zoomScale="115" zoomScaleNormal="100" zoomScaleSheetLayoutView="11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T11" sqref="T11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161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163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4297</v>
      </c>
      <c r="D9" s="177">
        <v>375</v>
      </c>
      <c r="E9" s="158">
        <v>14.29</v>
      </c>
      <c r="F9" s="158">
        <v>0.2</v>
      </c>
      <c r="G9" s="164">
        <f>ROUND(D9*F9*E9,3)</f>
        <v>1071.75</v>
      </c>
      <c r="H9" s="41">
        <v>1254</v>
      </c>
      <c r="I9" s="41">
        <v>0</v>
      </c>
      <c r="J9" s="33">
        <v>1</v>
      </c>
      <c r="K9" s="35">
        <f>ROUND((H9+I9)*J9,0)</f>
        <v>1254</v>
      </c>
      <c r="L9" s="157">
        <v>1134.33</v>
      </c>
      <c r="M9" s="33">
        <v>0.06</v>
      </c>
      <c r="N9" s="33">
        <v>0.3</v>
      </c>
      <c r="O9" s="159">
        <f>ROUND(L9*M9*N9,3)</f>
        <v>20.417999999999999</v>
      </c>
      <c r="P9" s="159">
        <v>3200.6</v>
      </c>
      <c r="Q9" s="178">
        <v>17.399999999999999</v>
      </c>
      <c r="R9" s="33">
        <v>1</v>
      </c>
      <c r="S9" s="165">
        <f>ROUND((P9+Q9)*R9,3)</f>
        <v>3218</v>
      </c>
      <c r="T9" s="165">
        <f>G9+K9+O9+S9</f>
        <v>5564.1679999999997</v>
      </c>
      <c r="U9" s="36">
        <f>ROUND((T9/C9)/($T$20/$C$20),5)</f>
        <v>0.96979000000000004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1751</v>
      </c>
      <c r="D10" s="177">
        <v>149</v>
      </c>
      <c r="E10" s="158">
        <v>14.29</v>
      </c>
      <c r="F10" s="158">
        <v>0.2</v>
      </c>
      <c r="G10" s="164">
        <f>ROUND(D10*F10*E10,3)</f>
        <v>425.84199999999998</v>
      </c>
      <c r="H10" s="41">
        <v>166</v>
      </c>
      <c r="I10" s="41">
        <v>0</v>
      </c>
      <c r="J10" s="33">
        <v>1</v>
      </c>
      <c r="K10" s="35">
        <f t="shared" ref="K10:K19" si="0">ROUND((H10+I10)*J10,0)</f>
        <v>166</v>
      </c>
      <c r="L10" s="157">
        <v>947.72</v>
      </c>
      <c r="M10" s="33">
        <v>0.06</v>
      </c>
      <c r="N10" s="33">
        <v>0.3</v>
      </c>
      <c r="O10" s="164">
        <f>ROUND(L10*M10*N10,3)</f>
        <v>17.059000000000001</v>
      </c>
      <c r="P10" s="159">
        <v>1961.4</v>
      </c>
      <c r="Q10" s="178">
        <v>22.6</v>
      </c>
      <c r="R10" s="33">
        <v>1</v>
      </c>
      <c r="S10" s="165">
        <f>ROUND((P10+Q10)*R10,3)</f>
        <v>1984</v>
      </c>
      <c r="T10" s="165">
        <f t="shared" ref="T10:T19" si="1">G10+K10+O10+S10</f>
        <v>2592.9009999999998</v>
      </c>
      <c r="U10" s="36">
        <f t="shared" ref="U10:U19" si="2">ROUND((T10/C10)/($T$20/$C$20),5)</f>
        <v>1.10903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737</v>
      </c>
      <c r="D11" s="177">
        <v>17</v>
      </c>
      <c r="E11" s="158">
        <v>14.29</v>
      </c>
      <c r="F11" s="158">
        <v>0.2</v>
      </c>
      <c r="G11" s="164">
        <f>ROUND(D11*F11*E11,3)</f>
        <v>48.585999999999999</v>
      </c>
      <c r="H11" s="41">
        <v>129</v>
      </c>
      <c r="I11" s="41">
        <v>0</v>
      </c>
      <c r="J11" s="33">
        <v>1</v>
      </c>
      <c r="K11" s="35">
        <f t="shared" si="0"/>
        <v>129</v>
      </c>
      <c r="L11" s="157">
        <v>1717.94</v>
      </c>
      <c r="M11" s="33">
        <v>0.06</v>
      </c>
      <c r="N11" s="33">
        <v>0.3</v>
      </c>
      <c r="O11" s="164">
        <f>ROUND(L11*M11*N11,3)</f>
        <v>30.922999999999998</v>
      </c>
      <c r="P11" s="159">
        <v>681</v>
      </c>
      <c r="Q11" s="178">
        <v>13</v>
      </c>
      <c r="R11" s="33">
        <v>1</v>
      </c>
      <c r="S11" s="165">
        <f>ROUND((P11+Q11)*R11,3)</f>
        <v>694</v>
      </c>
      <c r="T11" s="165">
        <f t="shared" si="1"/>
        <v>902.50900000000001</v>
      </c>
      <c r="U11" s="36">
        <f t="shared" si="2"/>
        <v>0.91712000000000005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6785</v>
      </c>
      <c r="D20" s="160">
        <f>SUM(D9:D19)</f>
        <v>541</v>
      </c>
      <c r="E20" s="149" t="s">
        <v>7</v>
      </c>
      <c r="F20" s="149" t="s">
        <v>7</v>
      </c>
      <c r="G20" s="166">
        <f>SUM(G9:G19)</f>
        <v>1546.1780000000001</v>
      </c>
      <c r="H20" s="148">
        <f>SUM(H9:H19)</f>
        <v>1549</v>
      </c>
      <c r="I20" s="148">
        <f>SUM(I9:I19)</f>
        <v>0</v>
      </c>
      <c r="J20" s="149" t="s">
        <v>7</v>
      </c>
      <c r="K20" s="148">
        <f>SUM(K9:K19)</f>
        <v>1549</v>
      </c>
      <c r="L20" s="160">
        <f>SUM(L9:L19)</f>
        <v>3799.9900000000002</v>
      </c>
      <c r="M20" s="149" t="s">
        <v>7</v>
      </c>
      <c r="N20" s="149" t="s">
        <v>7</v>
      </c>
      <c r="O20" s="166">
        <f>SUM(O9:O19)</f>
        <v>68.400000000000006</v>
      </c>
      <c r="P20" s="152">
        <f>SUM(P9:P19)</f>
        <v>5843</v>
      </c>
      <c r="Q20" s="155">
        <f>SUM(Q9:Q19)</f>
        <v>53</v>
      </c>
      <c r="R20" s="149" t="s">
        <v>7</v>
      </c>
      <c r="S20" s="155">
        <f>SUM(S9:S19)</f>
        <v>5896</v>
      </c>
      <c r="T20" s="155">
        <f>SUM(T9:T19)</f>
        <v>9059.5779999999995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T1" activePane="topRight" state="frozenSplit"/>
      <selection activeCell="A4" sqref="A4"/>
      <selection pane="topRight" activeCell="W25" sqref="W25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3" t="s">
        <v>1</v>
      </c>
      <c r="B4" s="183" t="s">
        <v>2</v>
      </c>
      <c r="C4" s="196" t="s">
        <v>165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4297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17.187999999999999</v>
      </c>
      <c r="O9" s="77"/>
      <c r="P9" s="58">
        <f>C9*O9</f>
        <v>0</v>
      </c>
      <c r="Q9" s="77">
        <v>0.433</v>
      </c>
      <c r="R9" s="58">
        <f>C9*Q9</f>
        <v>1860.6009999999999</v>
      </c>
      <c r="S9" s="77">
        <v>4.0000000000000001E-3</v>
      </c>
      <c r="T9" s="58">
        <f>C9*S9</f>
        <v>17.187999999999999</v>
      </c>
      <c r="U9" s="77"/>
      <c r="V9" s="58">
        <f>C9*U9</f>
        <v>0</v>
      </c>
      <c r="W9" s="77">
        <v>0.112</v>
      </c>
      <c r="X9" s="58">
        <f>C9*W9</f>
        <v>481.26400000000001</v>
      </c>
      <c r="Y9" s="77">
        <v>0.26400000000000001</v>
      </c>
      <c r="Z9" s="58">
        <f>C9*Y9</f>
        <v>1134.4080000000001</v>
      </c>
      <c r="AA9" s="77">
        <v>0.29399999999999998</v>
      </c>
      <c r="AB9" s="58">
        <f>C9*AA9</f>
        <v>1263.318</v>
      </c>
      <c r="AC9" s="77">
        <v>4.0000000000000001E-3</v>
      </c>
      <c r="AD9" s="58">
        <f t="shared" ref="AD9:AD19" si="0">C9*AC9</f>
        <v>17.187999999999999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4791.1550000000007</v>
      </c>
      <c r="AQ9" s="146">
        <f t="shared" ref="AQ9:AQ19" si="1">AP9/C9</f>
        <v>1.1150000000000002</v>
      </c>
      <c r="AR9" s="147">
        <f t="shared" ref="AR9:AR19" si="2">ROUND((AP9/C9)/($AP$20/$C$20),5)</f>
        <v>0.83887999999999996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1751</v>
      </c>
      <c r="D10" s="77">
        <v>0.58399999999999996</v>
      </c>
      <c r="E10" s="58">
        <f t="shared" ref="E10:E19" si="3">C10*D10</f>
        <v>1022.5839999999999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7.0040000000000004</v>
      </c>
      <c r="O10" s="77"/>
      <c r="P10" s="58">
        <f t="shared" ref="P10:P19" si="8">C10*O10</f>
        <v>0</v>
      </c>
      <c r="Q10" s="77">
        <v>0.433</v>
      </c>
      <c r="R10" s="58">
        <f t="shared" ref="R10:R19" si="9">C10*Q10</f>
        <v>758.18299999999999</v>
      </c>
      <c r="S10" s="77">
        <v>4.0000000000000001E-3</v>
      </c>
      <c r="T10" s="58">
        <f t="shared" ref="T10:T19" si="10">C10*S10</f>
        <v>7.0040000000000004</v>
      </c>
      <c r="U10" s="77"/>
      <c r="V10" s="58">
        <f t="shared" ref="V10:V19" si="11">C10*U10</f>
        <v>0</v>
      </c>
      <c r="W10" s="77">
        <v>0.112</v>
      </c>
      <c r="X10" s="58">
        <f t="shared" ref="X10:X19" si="12">C10*W10</f>
        <v>196.11199999999999</v>
      </c>
      <c r="Y10" s="77">
        <v>0.26400000000000001</v>
      </c>
      <c r="Z10" s="58">
        <f t="shared" ref="Z10:Z19" si="13">C10*Y10</f>
        <v>462.26400000000001</v>
      </c>
      <c r="AA10" s="77">
        <v>0.29399999999999998</v>
      </c>
      <c r="AB10" s="58">
        <f t="shared" ref="AB10:AB19" si="14">C10*AA10</f>
        <v>514.79399999999998</v>
      </c>
      <c r="AC10" s="77">
        <v>4.0000000000000001E-3</v>
      </c>
      <c r="AD10" s="58">
        <f t="shared" si="0"/>
        <v>7.0040000000000004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2974.9489999999996</v>
      </c>
      <c r="AQ10" s="146">
        <f t="shared" si="1"/>
        <v>1.6989999999999998</v>
      </c>
      <c r="AR10" s="147">
        <f t="shared" si="2"/>
        <v>1.27826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737</v>
      </c>
      <c r="D11" s="77">
        <v>0.58399999999999996</v>
      </c>
      <c r="E11" s="58">
        <f t="shared" si="3"/>
        <v>430.40799999999996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2.948</v>
      </c>
      <c r="O11" s="77"/>
      <c r="P11" s="58">
        <f t="shared" si="8"/>
        <v>0</v>
      </c>
      <c r="Q11" s="77">
        <v>0.433</v>
      </c>
      <c r="R11" s="58">
        <f t="shared" si="9"/>
        <v>319.12099999999998</v>
      </c>
      <c r="S11" s="77">
        <v>4.0000000000000001E-3</v>
      </c>
      <c r="T11" s="58">
        <f t="shared" si="10"/>
        <v>2.948</v>
      </c>
      <c r="U11" s="77"/>
      <c r="V11" s="58">
        <f t="shared" si="11"/>
        <v>0</v>
      </c>
      <c r="W11" s="77">
        <v>0.112</v>
      </c>
      <c r="X11" s="58">
        <f t="shared" si="12"/>
        <v>82.543999999999997</v>
      </c>
      <c r="Y11" s="77">
        <v>0.26400000000000001</v>
      </c>
      <c r="Z11" s="58">
        <f t="shared" si="13"/>
        <v>194.56800000000001</v>
      </c>
      <c r="AA11" s="77">
        <v>0.29399999999999998</v>
      </c>
      <c r="AB11" s="58">
        <f t="shared" si="14"/>
        <v>216.678</v>
      </c>
      <c r="AC11" s="77">
        <v>4.0000000000000001E-3</v>
      </c>
      <c r="AD11" s="58">
        <f t="shared" si="0"/>
        <v>2.948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1252.1629999999998</v>
      </c>
      <c r="AQ11" s="146">
        <f t="shared" si="1"/>
        <v>1.6989999999999996</v>
      </c>
      <c r="AR11" s="147">
        <f t="shared" si="2"/>
        <v>1.27826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ИНП2022!C12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ИНП2022!C13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ИНП2022!C14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ИНП2022!C15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ИНП2022!C16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ИНП2022!C17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ИНП2022!C18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ИНП2022!C19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6785</v>
      </c>
      <c r="D20" s="149" t="s">
        <v>88</v>
      </c>
      <c r="E20" s="155">
        <f>SUM(E9:E19)</f>
        <v>1452.992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27.14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2937.9049999999997</v>
      </c>
      <c r="S20" s="151" t="s">
        <v>7</v>
      </c>
      <c r="T20" s="155">
        <f>SUM(T9:T19)</f>
        <v>27.14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759.92</v>
      </c>
      <c r="Y20" s="151" t="s">
        <v>7</v>
      </c>
      <c r="Z20" s="155">
        <f>SUM(Z9:Z19)</f>
        <v>1791.24</v>
      </c>
      <c r="AA20" s="151" t="s">
        <v>7</v>
      </c>
      <c r="AB20" s="155">
        <f>SUM(AB9:AB19)</f>
        <v>1994.79</v>
      </c>
      <c r="AC20" s="151" t="s">
        <v>7</v>
      </c>
      <c r="AD20" s="155">
        <f>SUM(AD9:AD19)</f>
        <v>27.14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9018.2669999999998</v>
      </c>
      <c r="AQ20" s="152">
        <f>SUM(AQ9:AQ11)</f>
        <v>4.5129999999999999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A2" sqref="A2:B2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44151.710690624997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2022</vt:lpstr>
      <vt:lpstr>ИНП2022</vt:lpstr>
      <vt:lpstr>ИБР2022</vt:lpstr>
      <vt:lpstr>Регион сбалансир 2021</vt:lpstr>
      <vt:lpstr>ИБР2022!Заголовки_для_печати</vt:lpstr>
      <vt:lpstr>ИНП2022!Заголовки_для_печати</vt:lpstr>
      <vt:lpstr>'Регион сбалансир 2021'!Заголовки_для_печати</vt:lpstr>
      <vt:lpstr>'Регион ФФПП 2022'!Заголовки_для_печати</vt:lpstr>
      <vt:lpstr>ИБР2022!Область_печати</vt:lpstr>
      <vt:lpstr>ИНП2022!Область_печати</vt:lpstr>
      <vt:lpstr>'Регион сбалансир 2021'!Область_печати</vt:lpstr>
      <vt:lpstr>'Регион ФФПП 2022'!Область_печати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2020-11-16T14:03:50Z</dcterms:modified>
</cp:coreProperties>
</file>