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16112020\Материалы к проекту бюджета\"/>
    </mc:Choice>
  </mc:AlternateContent>
  <xr:revisionPtr revIDLastSave="0" documentId="8_{DD198776-115D-4BA8-BEA1-4C375DA355A9}" xr6:coauthVersionLast="45" xr6:coauthVersionMax="45" xr10:uidLastSave="{00000000-0000-0000-0000-000000000000}"/>
  <bookViews>
    <workbookView xWindow="-120" yWindow="-120" windowWidth="29040" windowHeight="15840" tabRatio="644" activeTab="1"/>
  </bookViews>
  <sheets>
    <sheet name="Регион ФФПП 2021" sheetId="115" r:id="rId1"/>
    <sheet name="ИНП2021" sheetId="61" r:id="rId2"/>
    <sheet name="ИБР2021" sheetId="94" r:id="rId3"/>
    <sheet name="Регион сбалансир 2021" sheetId="117" r:id="rId4"/>
  </sheets>
  <definedNames>
    <definedName name="_xlnm.Print_Titles" localSheetId="2">ИБР2021!$A:$B</definedName>
    <definedName name="_xlnm.Print_Titles" localSheetId="1">ИНП2021!$A:$B,ИНП2021!$3:$8</definedName>
    <definedName name="_xlnm.Print_Titles" localSheetId="3">'Регион сбалансир 2021'!$A:$B</definedName>
    <definedName name="_xlnm.Print_Titles" localSheetId="0">'Регион ФФПП 2021'!$A:$B</definedName>
    <definedName name="_xlnm.Print_Area" localSheetId="2">ИБР2021!$A$1:$AR$20</definedName>
    <definedName name="_xlnm.Print_Area" localSheetId="1">ИНП2021!$A$1:$U$20</definedName>
    <definedName name="_xlnm.Print_Area" localSheetId="3">'Регион сбалансир 2021'!$A$1:$L$24</definedName>
    <definedName name="_xlnm.Print_Area" localSheetId="0">'Регион ФФПП 2021'!$A$1:$O$24</definedName>
  </definedNames>
  <calcPr calcId="181029" fullCalcOnLoad="1"/>
  <customWorkbookViews>
    <customWorkbookView name="Стручков - Личное представление" guid="{B6C831A1-7ADD-11D2-B33A-000001320023}" mergeInterval="0" personalView="1" maximized="1" windowWidth="796" windowHeight="414" tabRatio="943" activeSheetId="15"/>
    <customWorkbookView name="Луценко - Личное представление" guid="{D1D44C06-6E61-11D2-A312-000001322481}" mergeInterval="0" personalView="1" maximized="1" windowWidth="796" windowHeight="465" tabRatio="943" activeSheetId="15"/>
    <customWorkbookView name="Макарченко Татьяна Сергеевна - Личное представление" guid="{B3174F80-6E64-11D2-9B0D-000001317743}" mergeInterval="0" personalView="1" maximized="1" windowWidth="796" windowHeight="414" tabRatio="943" activeSheetId="15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2" i="115" l="1"/>
  <c r="G9" i="61"/>
  <c r="R9" i="94"/>
  <c r="E9" i="94"/>
  <c r="N9" i="94"/>
  <c r="S9" i="61"/>
  <c r="S20" i="61" s="1"/>
  <c r="T9" i="61"/>
  <c r="F13" i="115" s="1"/>
  <c r="E13" i="117"/>
  <c r="C12" i="94"/>
  <c r="E12" i="94"/>
  <c r="N12" i="94"/>
  <c r="X12" i="94"/>
  <c r="Z12" i="94"/>
  <c r="G12" i="94"/>
  <c r="I12" i="94"/>
  <c r="L12" i="94"/>
  <c r="AI12" i="94"/>
  <c r="AL12" i="94"/>
  <c r="AO12" i="94"/>
  <c r="C13" i="94"/>
  <c r="N13" i="94"/>
  <c r="P13" i="94"/>
  <c r="V13" i="94"/>
  <c r="AB13" i="94"/>
  <c r="AD13" i="94"/>
  <c r="G13" i="94"/>
  <c r="I13" i="94" s="1"/>
  <c r="L13" i="94"/>
  <c r="AI13" i="94"/>
  <c r="AL13" i="94"/>
  <c r="AL20" i="94" s="1"/>
  <c r="AO13" i="94"/>
  <c r="C14" i="94"/>
  <c r="N14" i="94"/>
  <c r="E14" i="94"/>
  <c r="T14" i="94"/>
  <c r="X14" i="94"/>
  <c r="AB14" i="94"/>
  <c r="G14" i="94"/>
  <c r="I14" i="94"/>
  <c r="L14" i="94"/>
  <c r="AI14" i="94"/>
  <c r="AL14" i="94"/>
  <c r="AO14" i="94"/>
  <c r="C15" i="94"/>
  <c r="P15" i="94"/>
  <c r="V15" i="94"/>
  <c r="AB15" i="94"/>
  <c r="G15" i="94"/>
  <c r="I15" i="94"/>
  <c r="AP15" i="94" s="1"/>
  <c r="L15" i="94"/>
  <c r="AI15" i="94"/>
  <c r="AL15" i="94"/>
  <c r="AO15" i="94"/>
  <c r="C16" i="94"/>
  <c r="E16" i="94"/>
  <c r="P16" i="94"/>
  <c r="R16" i="94"/>
  <c r="X16" i="94"/>
  <c r="G16" i="94"/>
  <c r="I16" i="94"/>
  <c r="L16" i="94"/>
  <c r="AI16" i="94"/>
  <c r="AL16" i="94"/>
  <c r="AO16" i="94"/>
  <c r="C17" i="94"/>
  <c r="X17" i="94"/>
  <c r="G17" i="94"/>
  <c r="I17" i="94"/>
  <c r="L17" i="94"/>
  <c r="AI17" i="94"/>
  <c r="AL17" i="94"/>
  <c r="AO17" i="94"/>
  <c r="C18" i="94"/>
  <c r="N18" i="94"/>
  <c r="P18" i="94"/>
  <c r="R18" i="94"/>
  <c r="T18" i="94"/>
  <c r="Z18" i="94"/>
  <c r="AB18" i="94"/>
  <c r="G18" i="94"/>
  <c r="I18" i="94" s="1"/>
  <c r="L18" i="94"/>
  <c r="AI18" i="94"/>
  <c r="AL18" i="94"/>
  <c r="AO18" i="94"/>
  <c r="C19" i="94"/>
  <c r="E19" i="94"/>
  <c r="N19" i="94"/>
  <c r="R19" i="94"/>
  <c r="T19" i="94"/>
  <c r="V19" i="94"/>
  <c r="Z19" i="94"/>
  <c r="AB19" i="94"/>
  <c r="AD19" i="94"/>
  <c r="G19" i="94"/>
  <c r="I19" i="94"/>
  <c r="L19" i="94"/>
  <c r="AI19" i="94"/>
  <c r="AL19" i="94"/>
  <c r="AO19" i="94"/>
  <c r="G12" i="61"/>
  <c r="K12" i="61"/>
  <c r="O12" i="61"/>
  <c r="S12" i="61"/>
  <c r="G13" i="61"/>
  <c r="K13" i="61"/>
  <c r="T13" i="61" s="1"/>
  <c r="O13" i="61"/>
  <c r="S13" i="61"/>
  <c r="G14" i="61"/>
  <c r="K14" i="61"/>
  <c r="O14" i="61"/>
  <c r="S14" i="61"/>
  <c r="G15" i="61"/>
  <c r="K15" i="61"/>
  <c r="O15" i="61"/>
  <c r="S15" i="61"/>
  <c r="G16" i="61"/>
  <c r="K16" i="61"/>
  <c r="O16" i="61"/>
  <c r="S16" i="61"/>
  <c r="G17" i="61"/>
  <c r="T17" i="61" s="1"/>
  <c r="K17" i="61"/>
  <c r="O17" i="61"/>
  <c r="S17" i="61"/>
  <c r="G18" i="61"/>
  <c r="T18" i="61" s="1"/>
  <c r="F22" i="115" s="1"/>
  <c r="K18" i="61"/>
  <c r="O18" i="61"/>
  <c r="S18" i="61"/>
  <c r="G19" i="61"/>
  <c r="K19" i="61"/>
  <c r="O19" i="61"/>
  <c r="T19" i="61" s="1"/>
  <c r="S19" i="61"/>
  <c r="C20" i="61"/>
  <c r="G9" i="94"/>
  <c r="I9" i="94"/>
  <c r="G10" i="94"/>
  <c r="I10" i="94" s="1"/>
  <c r="G11" i="94"/>
  <c r="I11" i="94" s="1"/>
  <c r="AP11" i="94" s="1"/>
  <c r="S11" i="61"/>
  <c r="S10" i="61"/>
  <c r="O11" i="61"/>
  <c r="O10" i="61"/>
  <c r="O9" i="61"/>
  <c r="G10" i="61"/>
  <c r="T10" i="61" s="1"/>
  <c r="G11" i="61"/>
  <c r="K9" i="61"/>
  <c r="K10" i="61"/>
  <c r="K11" i="61"/>
  <c r="K20" i="61" s="1"/>
  <c r="Z10" i="94"/>
  <c r="N10" i="94"/>
  <c r="R10" i="94"/>
  <c r="L10" i="94"/>
  <c r="AI10" i="94"/>
  <c r="AL10" i="94"/>
  <c r="AO10" i="94"/>
  <c r="X9" i="94"/>
  <c r="AD9" i="94"/>
  <c r="L9" i="94"/>
  <c r="L20" i="94" s="1"/>
  <c r="AI9" i="94"/>
  <c r="AI20" i="94" s="1"/>
  <c r="AL9" i="94"/>
  <c r="AO9" i="94"/>
  <c r="AO20" i="94" s="1"/>
  <c r="Z11" i="94"/>
  <c r="E11" i="94"/>
  <c r="R11" i="94"/>
  <c r="L11" i="94"/>
  <c r="AI11" i="94"/>
  <c r="AL11" i="94"/>
  <c r="AO11" i="94"/>
  <c r="C16" i="115"/>
  <c r="C24" i="115" s="1"/>
  <c r="C17" i="115"/>
  <c r="C18" i="115"/>
  <c r="C19" i="115"/>
  <c r="C20" i="115"/>
  <c r="C21" i="115"/>
  <c r="C22" i="115"/>
  <c r="C23" i="115"/>
  <c r="Q20" i="61"/>
  <c r="P20" i="61"/>
  <c r="AJ20" i="94"/>
  <c r="AG20" i="94"/>
  <c r="AJ51" i="94"/>
  <c r="AC51" i="94"/>
  <c r="AG51" i="94"/>
  <c r="J20" i="94"/>
  <c r="J14" i="117"/>
  <c r="J15" i="117"/>
  <c r="J16" i="117"/>
  <c r="J24" i="117" s="1"/>
  <c r="J17" i="117"/>
  <c r="J18" i="117"/>
  <c r="J19" i="117"/>
  <c r="J20" i="117"/>
  <c r="K20" i="117" s="1"/>
  <c r="J21" i="117"/>
  <c r="J22" i="117"/>
  <c r="J23" i="117"/>
  <c r="K23" i="117" s="1"/>
  <c r="J13" i="117"/>
  <c r="E14" i="117"/>
  <c r="K14" i="117"/>
  <c r="E15" i="117"/>
  <c r="K15" i="117" s="1"/>
  <c r="E16" i="117"/>
  <c r="E17" i="117"/>
  <c r="K17" i="117" s="1"/>
  <c r="E18" i="117"/>
  <c r="E19" i="117"/>
  <c r="K19" i="117" s="1"/>
  <c r="E20" i="117"/>
  <c r="E21" i="117"/>
  <c r="K21" i="117" s="1"/>
  <c r="E22" i="117"/>
  <c r="K22" i="117" s="1"/>
  <c r="E23" i="117"/>
  <c r="F24" i="117"/>
  <c r="G24" i="117"/>
  <c r="H24" i="117"/>
  <c r="I24" i="117"/>
  <c r="A2" i="117"/>
  <c r="D24" i="117"/>
  <c r="I20" i="61"/>
  <c r="C24" i="117"/>
  <c r="AN51" i="94"/>
  <c r="C51" i="94"/>
  <c r="Z50" i="94"/>
  <c r="X50" i="94"/>
  <c r="V50" i="94"/>
  <c r="Z49" i="94"/>
  <c r="X49" i="94"/>
  <c r="V49" i="94"/>
  <c r="Z48" i="94"/>
  <c r="X48" i="94"/>
  <c r="V48" i="94"/>
  <c r="Z47" i="94"/>
  <c r="X47" i="94"/>
  <c r="V47" i="94"/>
  <c r="Z46" i="94"/>
  <c r="X46" i="94"/>
  <c r="V46" i="94"/>
  <c r="Z45" i="94"/>
  <c r="X45" i="94"/>
  <c r="V45" i="94"/>
  <c r="Z44" i="94"/>
  <c r="X44" i="94"/>
  <c r="V44" i="94"/>
  <c r="Z43" i="94"/>
  <c r="X43" i="94"/>
  <c r="V43" i="94"/>
  <c r="Z42" i="94"/>
  <c r="X42" i="94"/>
  <c r="V42" i="94"/>
  <c r="Z41" i="94"/>
  <c r="X41" i="94"/>
  <c r="V41" i="94"/>
  <c r="Z40" i="94"/>
  <c r="X40" i="94"/>
  <c r="V40" i="94"/>
  <c r="Z39" i="94"/>
  <c r="X39" i="94"/>
  <c r="V39" i="94"/>
  <c r="Z38" i="94"/>
  <c r="X38" i="94"/>
  <c r="V38" i="94"/>
  <c r="Z37" i="94"/>
  <c r="X37" i="94"/>
  <c r="V37" i="94"/>
  <c r="Z36" i="94"/>
  <c r="X36" i="94"/>
  <c r="V36" i="94"/>
  <c r="Z35" i="94"/>
  <c r="X35" i="94"/>
  <c r="V35" i="94"/>
  <c r="Z34" i="94"/>
  <c r="X34" i="94"/>
  <c r="V34" i="94"/>
  <c r="Z33" i="94"/>
  <c r="Z51" i="94"/>
  <c r="X33" i="94"/>
  <c r="V33" i="94"/>
  <c r="Z32" i="94"/>
  <c r="X32" i="94"/>
  <c r="X51" i="94" s="1"/>
  <c r="V32" i="94"/>
  <c r="AE20" i="94"/>
  <c r="AF20" i="94"/>
  <c r="F20" i="94"/>
  <c r="L20" i="61"/>
  <c r="H20" i="61"/>
  <c r="D20" i="61"/>
  <c r="X10" i="94"/>
  <c r="E10" i="94"/>
  <c r="T10" i="94"/>
  <c r="V10" i="94"/>
  <c r="AD18" i="94"/>
  <c r="AD16" i="94"/>
  <c r="V16" i="94"/>
  <c r="AD14" i="94"/>
  <c r="AD12" i="94"/>
  <c r="P11" i="94"/>
  <c r="V11" i="94"/>
  <c r="N11" i="94"/>
  <c r="T11" i="94"/>
  <c r="V9" i="94"/>
  <c r="AB9" i="94"/>
  <c r="T9" i="94"/>
  <c r="AD10" i="94"/>
  <c r="Z9" i="94"/>
  <c r="AB11" i="94"/>
  <c r="AD11" i="94"/>
  <c r="X11" i="94"/>
  <c r="AB10" i="94"/>
  <c r="P10" i="94"/>
  <c r="P9" i="94"/>
  <c r="E15" i="94"/>
  <c r="R15" i="94"/>
  <c r="X15" i="94"/>
  <c r="AD15" i="94"/>
  <c r="N15" i="94"/>
  <c r="T15" i="94"/>
  <c r="Z15" i="94"/>
  <c r="K13" i="117"/>
  <c r="G20" i="94"/>
  <c r="K18" i="117"/>
  <c r="AB16" i="94"/>
  <c r="Z13" i="94"/>
  <c r="T13" i="94"/>
  <c r="T12" i="94"/>
  <c r="G20" i="61"/>
  <c r="F17" i="115" l="1"/>
  <c r="AQ15" i="94"/>
  <c r="AQ11" i="94"/>
  <c r="H22" i="115"/>
  <c r="F21" i="115"/>
  <c r="N20" i="94"/>
  <c r="H13" i="115"/>
  <c r="R20" i="94"/>
  <c r="AP10" i="94"/>
  <c r="I20" i="94"/>
  <c r="AD20" i="94"/>
  <c r="F14" i="115"/>
  <c r="F23" i="115"/>
  <c r="N17" i="94"/>
  <c r="V17" i="94"/>
  <c r="Z17" i="94"/>
  <c r="AP9" i="94"/>
  <c r="T17" i="94"/>
  <c r="O20" i="61"/>
  <c r="T15" i="61"/>
  <c r="T14" i="61"/>
  <c r="T12" i="61"/>
  <c r="R17" i="94"/>
  <c r="E24" i="117"/>
  <c r="C20" i="94"/>
  <c r="V51" i="94"/>
  <c r="AD17" i="94"/>
  <c r="P17" i="94"/>
  <c r="P14" i="94"/>
  <c r="Z14" i="94"/>
  <c r="Z20" i="94" s="1"/>
  <c r="E13" i="94"/>
  <c r="X13" i="94"/>
  <c r="X20" i="94" s="1"/>
  <c r="P12" i="94"/>
  <c r="V12" i="94"/>
  <c r="T20" i="61"/>
  <c r="AB12" i="94"/>
  <c r="V14" i="94"/>
  <c r="AP14" i="94" s="1"/>
  <c r="K16" i="117"/>
  <c r="T11" i="61"/>
  <c r="T16" i="61"/>
  <c r="P19" i="94"/>
  <c r="X19" i="94"/>
  <c r="E18" i="94"/>
  <c r="X18" i="94"/>
  <c r="V18" i="94"/>
  <c r="AB17" i="94"/>
  <c r="AB20" i="94" s="1"/>
  <c r="E17" i="94"/>
  <c r="N16" i="94"/>
  <c r="Z16" i="94"/>
  <c r="T16" i="94"/>
  <c r="T20" i="94" s="1"/>
  <c r="R14" i="94"/>
  <c r="R13" i="94"/>
  <c r="R12" i="94"/>
  <c r="AP12" i="94" s="1"/>
  <c r="AQ12" i="94" l="1"/>
  <c r="AQ14" i="94"/>
  <c r="U20" i="61"/>
  <c r="D24" i="115" s="1"/>
  <c r="U9" i="61"/>
  <c r="D13" i="115" s="1"/>
  <c r="U15" i="61"/>
  <c r="D19" i="115" s="1"/>
  <c r="F19" i="115"/>
  <c r="AQ9" i="94"/>
  <c r="AQ20" i="94" s="1"/>
  <c r="U19" i="61"/>
  <c r="D23" i="115" s="1"/>
  <c r="U13" i="61"/>
  <c r="D17" i="115" s="1"/>
  <c r="AP19" i="94"/>
  <c r="U18" i="61"/>
  <c r="D22" i="115" s="1"/>
  <c r="AP13" i="94"/>
  <c r="E20" i="94"/>
  <c r="U10" i="61"/>
  <c r="D14" i="115" s="1"/>
  <c r="AP16" i="94"/>
  <c r="H17" i="115"/>
  <c r="F20" i="115"/>
  <c r="U16" i="61"/>
  <c r="D20" i="115" s="1"/>
  <c r="V20" i="94"/>
  <c r="F16" i="115"/>
  <c r="U12" i="61"/>
  <c r="D16" i="115" s="1"/>
  <c r="K24" i="117"/>
  <c r="H14" i="115"/>
  <c r="U17" i="61"/>
  <c r="D21" i="115" s="1"/>
  <c r="AP17" i="94"/>
  <c r="AP18" i="94"/>
  <c r="U11" i="61"/>
  <c r="D15" i="115" s="1"/>
  <c r="F15" i="115"/>
  <c r="P20" i="94"/>
  <c r="U14" i="61"/>
  <c r="D18" i="115" s="1"/>
  <c r="F18" i="115"/>
  <c r="H23" i="115"/>
  <c r="AQ10" i="94"/>
  <c r="H21" i="115"/>
  <c r="AQ17" i="94" l="1"/>
  <c r="L21" i="117"/>
  <c r="L13" i="117"/>
  <c r="L24" i="117" s="1"/>
  <c r="L23" i="117"/>
  <c r="L17" i="117"/>
  <c r="L20" i="117"/>
  <c r="L15" i="117"/>
  <c r="L18" i="117"/>
  <c r="L22" i="117"/>
  <c r="L19" i="117"/>
  <c r="L14" i="117"/>
  <c r="AQ16" i="94"/>
  <c r="H15" i="115"/>
  <c r="H24" i="115" s="1"/>
  <c r="F24" i="115"/>
  <c r="J2" i="115" s="1"/>
  <c r="H20" i="115"/>
  <c r="AQ19" i="94"/>
  <c r="AP20" i="94"/>
  <c r="H18" i="115"/>
  <c r="H16" i="115"/>
  <c r="AQ18" i="94"/>
  <c r="AQ13" i="94"/>
  <c r="AR13" i="94"/>
  <c r="E17" i="115" s="1"/>
  <c r="G17" i="115" s="1"/>
  <c r="H19" i="115"/>
  <c r="L16" i="117"/>
  <c r="AR20" i="94" l="1"/>
  <c r="E24" i="115" s="1"/>
  <c r="AR15" i="94"/>
  <c r="E19" i="115" s="1"/>
  <c r="AR11" i="94"/>
  <c r="E15" i="115" s="1"/>
  <c r="AR12" i="94"/>
  <c r="E16" i="115" s="1"/>
  <c r="AR10" i="94"/>
  <c r="E14" i="115" s="1"/>
  <c r="AR14" i="94"/>
  <c r="E18" i="115" s="1"/>
  <c r="AR9" i="94"/>
  <c r="E13" i="115" s="1"/>
  <c r="I17" i="115"/>
  <c r="AR19" i="94"/>
  <c r="E23" i="115" s="1"/>
  <c r="AR16" i="94"/>
  <c r="E20" i="115" s="1"/>
  <c r="AR18" i="94"/>
  <c r="E22" i="115" s="1"/>
  <c r="AR17" i="94"/>
  <c r="E21" i="115" s="1"/>
  <c r="G22" i="115" l="1"/>
  <c r="I22" i="115"/>
  <c r="G13" i="115"/>
  <c r="I13" i="115"/>
  <c r="G15" i="115"/>
  <c r="I15" i="115"/>
  <c r="I20" i="115"/>
  <c r="G20" i="115"/>
  <c r="G18" i="115"/>
  <c r="I18" i="115"/>
  <c r="I19" i="115"/>
  <c r="G19" i="115"/>
  <c r="G23" i="115"/>
  <c r="I23" i="115"/>
  <c r="G14" i="115"/>
  <c r="I14" i="115"/>
  <c r="G21" i="115"/>
  <c r="I21" i="115"/>
  <c r="J17" i="115"/>
  <c r="I16" i="115"/>
  <c r="G16" i="115"/>
  <c r="J14" i="115" l="1"/>
  <c r="I24" i="115"/>
  <c r="J13" i="115"/>
  <c r="J19" i="115"/>
  <c r="J20" i="115"/>
  <c r="G24" i="115"/>
  <c r="J21" i="115"/>
  <c r="J23" i="115"/>
  <c r="J18" i="115"/>
  <c r="J15" i="115"/>
  <c r="J22" i="115"/>
  <c r="J16" i="115"/>
  <c r="K23" i="115" l="1"/>
  <c r="J24" i="115"/>
  <c r="K17" i="115" s="1"/>
  <c r="K14" i="115"/>
  <c r="K18" i="115"/>
  <c r="K20" i="115" l="1"/>
  <c r="K22" i="115"/>
  <c r="K13" i="115"/>
  <c r="K15" i="115"/>
  <c r="K21" i="115"/>
  <c r="K19" i="115"/>
  <c r="K16" i="115"/>
  <c r="K24" i="115" l="1"/>
  <c r="L13" i="115"/>
  <c r="L21" i="115"/>
  <c r="L20" i="115"/>
  <c r="N20" i="115" l="1"/>
  <c r="O20" i="115" s="1"/>
  <c r="M20" i="115"/>
  <c r="N13" i="115"/>
  <c r="M13" i="115"/>
  <c r="M21" i="115"/>
  <c r="N21" i="115"/>
  <c r="O21" i="115" s="1"/>
  <c r="L14" i="115"/>
  <c r="L23" i="115"/>
  <c r="L18" i="115"/>
  <c r="L17" i="115"/>
  <c r="L22" i="115"/>
  <c r="L16" i="115"/>
  <c r="L19" i="115"/>
  <c r="L15" i="115"/>
  <c r="N22" i="115" l="1"/>
  <c r="O22" i="115" s="1"/>
  <c r="M22" i="115"/>
  <c r="N14" i="115"/>
  <c r="O14" i="115" s="1"/>
  <c r="M14" i="115"/>
  <c r="O13" i="115"/>
  <c r="M15" i="115"/>
  <c r="N15" i="115"/>
  <c r="O15" i="115" s="1"/>
  <c r="N17" i="115"/>
  <c r="O17" i="115" s="1"/>
  <c r="M17" i="115"/>
  <c r="L24" i="115"/>
  <c r="M19" i="115"/>
  <c r="N19" i="115"/>
  <c r="O19" i="115" s="1"/>
  <c r="M18" i="115"/>
  <c r="N18" i="115"/>
  <c r="O18" i="115" s="1"/>
  <c r="M16" i="115"/>
  <c r="N16" i="115"/>
  <c r="O16" i="115" s="1"/>
  <c r="N23" i="115"/>
  <c r="O23" i="115" s="1"/>
  <c r="M23" i="115"/>
  <c r="M24" i="115"/>
  <c r="O24" i="115" l="1"/>
  <c r="N24" i="115"/>
</calcChain>
</file>

<file path=xl/sharedStrings.xml><?xml version="1.0" encoding="utf-8"?>
<sst xmlns="http://schemas.openxmlformats.org/spreadsheetml/2006/main" count="315" uniqueCount="166">
  <si>
    <t>ИТОГО</t>
  </si>
  <si>
    <t>№ п/п</t>
  </si>
  <si>
    <t>Территория / показатель</t>
  </si>
  <si>
    <t>Индекс налогового потенциала (ИНП)</t>
  </si>
  <si>
    <t>10</t>
  </si>
  <si>
    <t>11</t>
  </si>
  <si>
    <t>Налог на доходы физических лиц</t>
  </si>
  <si>
    <t>-</t>
  </si>
  <si>
    <t>ИТОГ</t>
  </si>
  <si>
    <t>Единица измерения: тыс.р.</t>
  </si>
  <si>
    <t>Общая сумма расходов в расчете на 1 жителя</t>
  </si>
  <si>
    <t>ИНДЕКС НАЛОГОВОГО ПОТЕНЦИАЛА (ИНП)</t>
  </si>
  <si>
    <t>Приложение 1</t>
  </si>
  <si>
    <t>Приложение 2</t>
  </si>
  <si>
    <t xml:space="preserve">Сумма налоговых потенциалов по присутствующим в расчете налогам </t>
  </si>
  <si>
    <t>Налоговый потенциал</t>
  </si>
  <si>
    <t>Единый сельскохозяйственный налог</t>
  </si>
  <si>
    <t>6=2/3</t>
  </si>
  <si>
    <t>8=7/7итог</t>
  </si>
  <si>
    <t>Налоговый потенциал в расчете на 1 жителя</t>
  </si>
  <si>
    <t>Налоговый потенциал по отдельным налогам ИНП</t>
  </si>
  <si>
    <t>Расчет средств, недостающих до уровня критерия выравнивания расчетной бюджетной обеспеченности</t>
  </si>
  <si>
    <t>Индекс бюджетных расходов 
(ИБР)</t>
  </si>
  <si>
    <t>Приведенный налоговый потенциал с учетом ИБР</t>
  </si>
  <si>
    <t>2</t>
  </si>
  <si>
    <t>4</t>
  </si>
  <si>
    <t>7</t>
  </si>
  <si>
    <t>3</t>
  </si>
  <si>
    <t>1</t>
  </si>
  <si>
    <t>5</t>
  </si>
  <si>
    <t>6</t>
  </si>
  <si>
    <t>8</t>
  </si>
  <si>
    <t>9</t>
  </si>
  <si>
    <t>Прогноз фонда оплаты труда</t>
  </si>
  <si>
    <t>const</t>
  </si>
  <si>
    <t>Ставка налога</t>
  </si>
  <si>
    <t>ИНДЕКС БЮДЖЕТНЫХ РАСХОДОВ (ИБР)</t>
  </si>
  <si>
    <r>
      <t>10=6+9/(1</t>
    </r>
    <r>
      <rPr>
        <i/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3</t>
    </r>
    <r>
      <rPr>
        <i/>
        <sz val="9"/>
        <rFont val="Calibri"/>
        <family val="2"/>
        <charset val="204"/>
      </rPr>
      <t>×А)</t>
    </r>
  </si>
  <si>
    <t>5=4/3</t>
  </si>
  <si>
    <t>5а=4/1</t>
  </si>
  <si>
    <t>стат</t>
  </si>
  <si>
    <t>№ столбца &amp; формула</t>
  </si>
  <si>
    <r>
      <t>9=%</t>
    </r>
    <r>
      <rPr>
        <sz val="9"/>
        <rFont val="Calibri"/>
        <family val="2"/>
        <charset val="204"/>
      </rPr>
      <t>×</t>
    </r>
    <r>
      <rPr>
        <i/>
        <sz val="8"/>
        <rFont val="Times New Roman Cyr"/>
        <charset val="204"/>
      </rPr>
      <t>РФФПМР(ГО)×</t>
    </r>
    <r>
      <rPr>
        <i/>
        <sz val="9"/>
        <rFont val="Times New Roman Cyr"/>
        <family val="1"/>
        <charset val="204"/>
      </rPr>
      <t>8</t>
    </r>
  </si>
  <si>
    <t>Поселение / показатель</t>
  </si>
  <si>
    <t>Поселение 4</t>
  </si>
  <si>
    <t>Поселение 5</t>
  </si>
  <si>
    <t>Поселение 6</t>
  </si>
  <si>
    <t>Поселение 7</t>
  </si>
  <si>
    <t>Поселение 8</t>
  </si>
  <si>
    <t>Поселение 9</t>
  </si>
  <si>
    <t>Поселение 10</t>
  </si>
  <si>
    <t>Поселение 11</t>
  </si>
  <si>
    <t xml:space="preserve">Норматив отчислений в местный бюджет </t>
  </si>
  <si>
    <t>5=2×3×4</t>
  </si>
  <si>
    <t>Налог на имущество физических лиц</t>
  </si>
  <si>
    <t>Прогноз начислений налога</t>
  </si>
  <si>
    <t>Прогноз налоговой базы поселения</t>
  </si>
  <si>
    <t>Норматив отчислений в бюджет поселения</t>
  </si>
  <si>
    <t>Земельный налог</t>
  </si>
  <si>
    <t>Прогнозируемая сумма выпадающих доходов в связи с предоставлением налоговых льгот и уменьшением ставок земельного налога по решениям органов местного самоуправления поселения</t>
  </si>
  <si>
    <t>Прогнозируемая сумма выпадающих доходов в связи с предоставлением налоговых льгот и уменьшением ставок по налогу на имущество физических лиц по решениям органов местного самоуправления поселения</t>
  </si>
  <si>
    <t>Норма расходов на 1 жителя Брянской области на культуру и искусство</t>
  </si>
  <si>
    <t xml:space="preserve">Расходы на культуру и искусство </t>
  </si>
  <si>
    <t xml:space="preserve">Норма расходов на 1 жителя на управление </t>
  </si>
  <si>
    <t>Расходы на управление</t>
  </si>
  <si>
    <t>Нормы расходов на 1 жителя на благоустройство</t>
  </si>
  <si>
    <t>Расходы на благоустройство</t>
  </si>
  <si>
    <t>Эксплуатируемая общая площадь жилого фонда, находящегося в муниципальной собственности тыс. кв. м.</t>
  </si>
  <si>
    <t>Нормативная стоимость капитального ремонта жилого фонда в месяц</t>
  </si>
  <si>
    <t>Нормы расходов на 1 жителя на физическую культуру и спорт</t>
  </si>
  <si>
    <t>Расходы на физическую культуру и спорт</t>
  </si>
  <si>
    <t>ВСЕГО нормативных РАСХОДОВ</t>
  </si>
  <si>
    <t>№ столбца и формулы</t>
  </si>
  <si>
    <t>3=1*2</t>
  </si>
  <si>
    <t>5=4*1</t>
  </si>
  <si>
    <t>7=6*1</t>
  </si>
  <si>
    <t>12=11*1</t>
  </si>
  <si>
    <t>стат. данные</t>
  </si>
  <si>
    <t>Дятьковское городское</t>
  </si>
  <si>
    <t>Любохонское городское</t>
  </si>
  <si>
    <t>Старское городское</t>
  </si>
  <si>
    <t>Ивотское городское</t>
  </si>
  <si>
    <t>Бытошское городское</t>
  </si>
  <si>
    <t>Березинское сельское</t>
  </si>
  <si>
    <t>Слободищенское сельское</t>
  </si>
  <si>
    <t>Немеричское сельское</t>
  </si>
  <si>
    <t>Б-Жуковское сельское</t>
  </si>
  <si>
    <t>Верховское сельское</t>
  </si>
  <si>
    <t xml:space="preserve"> -</t>
  </si>
  <si>
    <t xml:space="preserve"> </t>
  </si>
  <si>
    <t xml:space="preserve">  </t>
  </si>
  <si>
    <t>Численность постоянного населения на 1.01.2007, чел.</t>
  </si>
  <si>
    <t>Нормы расходов на 1 жителя на обеспечение первичных мер пожарной безопасности</t>
  </si>
  <si>
    <t>Расходы на обеспечение первичных мер пожарной безопасности</t>
  </si>
  <si>
    <t>9=(6+7)×8</t>
  </si>
  <si>
    <t>13=10×11×12</t>
  </si>
  <si>
    <t>17=(14+15)×16</t>
  </si>
  <si>
    <t>18=5+9+13+17</t>
  </si>
  <si>
    <t>19=(18/1)/
(18общ/1общ)</t>
  </si>
  <si>
    <t>11=5+9</t>
  </si>
  <si>
    <t>12=11/1</t>
  </si>
  <si>
    <t>Налоговые и неналоговые доходы</t>
  </si>
  <si>
    <t>Оценка социально значимых расходов и первоочередных расходов по вопросам местного значения</t>
  </si>
  <si>
    <t xml:space="preserve">РАСЧЕТ распределения средств дотаций </t>
  </si>
  <si>
    <t xml:space="preserve">на выравнивание бюджетной обеспеченности бюджетам поселений, </t>
  </si>
  <si>
    <t>(Региональный фонд финансовой поддержки поселений)</t>
  </si>
  <si>
    <t>Доля недостающих средств в общей сумме муниципального района</t>
  </si>
  <si>
    <t>Сумма средств дотации на выравнивание бюджетной обеспеченности из Регионального фонда финансовой поддержки поселений</t>
  </si>
  <si>
    <t>Расчетный объем нецелевых ресурсов с учетом налогового потенциала и средств Регионального фонда финансовой поддержки поселений</t>
  </si>
  <si>
    <t>Расчетный уровень реальной бюджетной обеспеченности (до распределения средств Регионального фонда финансовой поддержки поселений)</t>
  </si>
  <si>
    <t>Дотации на выравнивание бюджетной обеспеченности за счет субвенций из областного бюджета (Региональный фонд финансовой поддержки поселений)</t>
  </si>
  <si>
    <t>Социально значимые и первоочередные расходы по полномочию 1</t>
  </si>
  <si>
    <t>Социально значимые и первоочередные расходы по полномочию 2</t>
  </si>
  <si>
    <t>Социально значимые и первоочередные расходы по полномочию …</t>
  </si>
  <si>
    <t>Социально значимые и первоочередные расходы по полномочию n</t>
  </si>
  <si>
    <t>3=1+2</t>
  </si>
  <si>
    <t>8=сумм(4:7)</t>
  </si>
  <si>
    <t>Оценка объема доходов</t>
  </si>
  <si>
    <t>Дотация на поддержку мер по обеспечению сбалансированности бюджетов за счет субвенции из областного бюджета</t>
  </si>
  <si>
    <t>Расчетные доходы бюджета поселения с учетом средств Регионального фонда финансовой поддержки поселений на 1 жителя</t>
  </si>
  <si>
    <t xml:space="preserve">на поддержку мер по обеспечению сбалансированности бюджетов поселений </t>
  </si>
  <si>
    <t>Расходы на функционирование органов управления</t>
  </si>
  <si>
    <t xml:space="preserve">Расходы на организацию и осуществление мероприятий по работе с детьми и молодежью </t>
  </si>
  <si>
    <t>3=1×2</t>
  </si>
  <si>
    <t>4=1×5%</t>
  </si>
  <si>
    <r>
      <t>5=4×18м</t>
    </r>
    <r>
      <rPr>
        <i/>
        <vertAlign val="superscript"/>
        <sz val="9"/>
        <rFont val="Times New Roman Cyr"/>
        <charset val="204"/>
      </rPr>
      <t>2</t>
    </r>
  </si>
  <si>
    <t>10=8×9</t>
  </si>
  <si>
    <t>12=1×11</t>
  </si>
  <si>
    <t>14=1×13</t>
  </si>
  <si>
    <t>16=1×15</t>
  </si>
  <si>
    <t>18=1×17</t>
  </si>
  <si>
    <t>20=1×19</t>
  </si>
  <si>
    <t>22=1×21</t>
  </si>
  <si>
    <t>24=1×23</t>
  </si>
  <si>
    <t>26=1×25</t>
  </si>
  <si>
    <t>28=1×27</t>
  </si>
  <si>
    <t>33=31×32</t>
  </si>
  <si>
    <t>36=34×35</t>
  </si>
  <si>
    <t>39=37×38×12мес/1000</t>
  </si>
  <si>
    <t>40=сумма расх.</t>
  </si>
  <si>
    <t>41=40/1</t>
  </si>
  <si>
    <t>42=(40/1)/(40общ/1общ)</t>
  </si>
  <si>
    <t>Норматив расходов на 1 жителя, тыс.рублей</t>
  </si>
  <si>
    <t>7=5×6×1000×1%</t>
  </si>
  <si>
    <r>
      <t>7=А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(A-6)×3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1</t>
    </r>
  </si>
  <si>
    <t>9=8-3, если 3&lt;8</t>
  </si>
  <si>
    <t>Расчетный уровень бюджетной обеспеченности налоговым потенциалом и средствами Регионального фонда финансовой поддержки поселений</t>
  </si>
  <si>
    <t>Превышение оценки расходов над доходами</t>
  </si>
  <si>
    <r>
      <t>10=Объем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charset val="204"/>
      </rPr>
      <t>9/9общ</t>
    </r>
  </si>
  <si>
    <t>Жирятинское СП</t>
  </si>
  <si>
    <t>Воробейнское СП</t>
  </si>
  <si>
    <t>Морачевское СП</t>
  </si>
  <si>
    <t>Норматив расходов на 1 жителя на обеспечение первичных мер пожарной безопасности в границах населенных пунктов поселения, тыс.рублей</t>
  </si>
  <si>
    <t>Расходы на обеспечение первичных мер пожарной безопасности в границах населенных пунктов поселения</t>
  </si>
  <si>
    <t xml:space="preserve">Расходы на организацию уличного освещения </t>
  </si>
  <si>
    <t>ЖИРЯТИНСКИЙ РАЙОН</t>
  </si>
  <si>
    <t>Расходы на содержание и организацию работы учреждений культуры</t>
  </si>
  <si>
    <t>Расходы на содержание мест захоронения</t>
  </si>
  <si>
    <t>Расходы на организацию благоустройства и озеленения территорий</t>
  </si>
  <si>
    <t>предоставляемых за счет субвенций из областного бюджета, на 2021 год</t>
  </si>
  <si>
    <t>за счет субвенций из областного бюджета, на 2021 год</t>
  </si>
  <si>
    <t>РАСЧЕТ индекса бюджетных расходов на 2021 год</t>
  </si>
  <si>
    <t>РАСЧЕТ индекса налогового потенциала на 2021 год</t>
  </si>
  <si>
    <t xml:space="preserve">Доля налога в оценке ФОТ (2021 год) </t>
  </si>
  <si>
    <t>Численность постоянного населения на 01.01.2020, чел.</t>
  </si>
  <si>
    <t>Численность постоянного населения на 1.01.2020,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</si>
</sst>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3" formatCode="_-* #,##0.00_р_._-;\-* #,##0.00_р_._-;_-* &quot;-&quot;??_р_._-;_-@_-"/>
    <numFmt numFmtId="174" formatCode="0.000"/>
    <numFmt numFmtId="175" formatCode="0.0000"/>
    <numFmt numFmtId="176" formatCode="#,##0_ ;[Red]\-#,##0\ "/>
    <numFmt numFmtId="177" formatCode="#,##0.0_ ;[Red]\-#,##0.0\ "/>
    <numFmt numFmtId="178" formatCode="#,##0.000_ ;[Red]\-#,##0.000\ "/>
    <numFmt numFmtId="179" formatCode="#,##0.0000_ ;[Red]\-#,##0.0000\ "/>
    <numFmt numFmtId="180" formatCode="#,##0.00000_ ;[Red]\-#,##0.00000\ "/>
    <numFmt numFmtId="181" formatCode="#,##0.0"/>
    <numFmt numFmtId="182" formatCode="0.0"/>
    <numFmt numFmtId="183" formatCode="#,##0.00_ ;[Red]\-#,##0.00\ "/>
  </numFmts>
  <fonts count="56" x14ac:knownFonts="1">
    <font>
      <sz val="10"/>
      <name val="Times New Roman Cyr"/>
    </font>
    <font>
      <sz val="10"/>
      <name val="Times New Roman Cyr"/>
    </font>
    <font>
      <sz val="9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b/>
      <sz val="12"/>
      <name val="Times New Roman Cyr"/>
      <family val="1"/>
      <charset val="204"/>
    </font>
    <font>
      <i/>
      <sz val="8"/>
      <name val="Times New Roman Cyr"/>
      <family val="1"/>
      <charset val="204"/>
    </font>
    <font>
      <i/>
      <sz val="9"/>
      <name val="Times New Roman Cyr"/>
      <family val="1"/>
      <charset val="204"/>
    </font>
    <font>
      <i/>
      <sz val="10"/>
      <name val="Times New Roman Cyr"/>
      <charset val="204"/>
    </font>
    <font>
      <b/>
      <sz val="12"/>
      <name val="Garamond"/>
      <family val="1"/>
      <charset val="204"/>
    </font>
    <font>
      <sz val="8"/>
      <name val="Times New Roman Cyr"/>
      <charset val="204"/>
    </font>
    <font>
      <b/>
      <sz val="9"/>
      <name val="Times New Roman CYR"/>
      <charset val="204"/>
    </font>
    <font>
      <b/>
      <sz val="10"/>
      <name val="Times New Roman CYR"/>
      <charset val="204"/>
    </font>
    <font>
      <sz val="9"/>
      <name val="Times New Roman"/>
      <family val="1"/>
      <charset val="204"/>
    </font>
    <font>
      <b/>
      <i/>
      <sz val="10"/>
      <name val="Times New Roman Cyr"/>
      <charset val="204"/>
    </font>
    <font>
      <i/>
      <sz val="8"/>
      <name val="Times New Roman Cyr"/>
      <charset val="204"/>
    </font>
    <font>
      <b/>
      <i/>
      <sz val="14"/>
      <name val="Times New Roman Cyr"/>
      <charset val="204"/>
    </font>
    <font>
      <i/>
      <u/>
      <sz val="10"/>
      <name val="Times New Roman Cyr"/>
      <charset val="204"/>
    </font>
    <font>
      <b/>
      <u/>
      <sz val="10"/>
      <name val="Times New Roman CYR"/>
      <charset val="204"/>
    </font>
    <font>
      <i/>
      <sz val="10"/>
      <name val="Times New Roman Cyr"/>
      <family val="1"/>
      <charset val="204"/>
    </font>
    <font>
      <b/>
      <sz val="14"/>
      <name val="Garamond"/>
      <family val="1"/>
      <charset val="204"/>
    </font>
    <font>
      <b/>
      <i/>
      <sz val="11"/>
      <color indexed="56"/>
      <name val="Times New Roman Cyr"/>
      <family val="1"/>
      <charset val="204"/>
    </font>
    <font>
      <i/>
      <sz val="9"/>
      <color indexed="56"/>
      <name val="Times New Roman Cyr"/>
      <family val="1"/>
      <charset val="204"/>
    </font>
    <font>
      <b/>
      <sz val="9"/>
      <name val="Arial"/>
      <family val="2"/>
      <charset val="204"/>
    </font>
    <font>
      <sz val="12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3"/>
      <name val="Times New Roman Cyr"/>
      <family val="1"/>
      <charset val="204"/>
    </font>
    <font>
      <b/>
      <sz val="13"/>
      <color indexed="59"/>
      <name val="Times New Roman Cyr"/>
      <family val="1"/>
      <charset val="204"/>
    </font>
    <font>
      <sz val="8"/>
      <name val="Times New Roman Cyr"/>
    </font>
    <font>
      <b/>
      <sz val="11"/>
      <name val="Garamond"/>
      <family val="1"/>
      <charset val="204"/>
    </font>
    <font>
      <b/>
      <sz val="12"/>
      <name val="Times New Roman CYR"/>
      <charset val="204"/>
    </font>
    <font>
      <b/>
      <sz val="13"/>
      <name val="Times New Roman Cyr"/>
      <charset val="204"/>
    </font>
    <font>
      <sz val="9"/>
      <name val="Calibri"/>
      <family val="2"/>
      <charset val="204"/>
    </font>
    <font>
      <sz val="13"/>
      <name val="Times New Roman Cyr"/>
      <charset val="204"/>
    </font>
    <font>
      <i/>
      <sz val="9"/>
      <name val="Times New Roman Cyr"/>
      <charset val="204"/>
    </font>
    <font>
      <b/>
      <i/>
      <sz val="12"/>
      <name val="Times New Roman Cyr"/>
      <charset val="204"/>
    </font>
    <font>
      <b/>
      <sz val="13"/>
      <color indexed="59"/>
      <name val="Times New Roman Cyr"/>
      <charset val="204"/>
    </font>
    <font>
      <i/>
      <sz val="9"/>
      <name val="Calibri"/>
      <family val="2"/>
      <charset val="204"/>
    </font>
    <font>
      <sz val="9"/>
      <name val="Times New Roman Cyr"/>
      <charset val="204"/>
    </font>
    <font>
      <b/>
      <sz val="9"/>
      <name val="Times New Roman"/>
      <family val="1"/>
      <charset val="204"/>
    </font>
    <font>
      <b/>
      <i/>
      <sz val="9"/>
      <name val="Times New Roman Cyr"/>
      <family val="1"/>
      <charset val="204"/>
    </font>
    <font>
      <b/>
      <i/>
      <sz val="8"/>
      <name val="Times New Roman Cyr"/>
      <charset val="204"/>
    </font>
    <font>
      <i/>
      <sz val="12"/>
      <name val="Times New Roman Cyr"/>
      <family val="1"/>
      <charset val="204"/>
    </font>
    <font>
      <sz val="12"/>
      <color indexed="14"/>
      <name val="Times New Roman Cyr"/>
      <family val="1"/>
      <charset val="204"/>
    </font>
    <font>
      <sz val="12"/>
      <name val="Times New Roman Cyr"/>
      <charset val="204"/>
    </font>
    <font>
      <b/>
      <sz val="12"/>
      <color indexed="48"/>
      <name val="Times New Roman Cyr"/>
      <family val="1"/>
      <charset val="204"/>
    </font>
    <font>
      <b/>
      <sz val="12"/>
      <color indexed="59"/>
      <name val="Times New Roman Cyr"/>
      <family val="1"/>
      <charset val="204"/>
    </font>
    <font>
      <b/>
      <i/>
      <sz val="9"/>
      <name val="Times New Roman Cyr"/>
      <charset val="204"/>
    </font>
    <font>
      <b/>
      <sz val="9"/>
      <color indexed="12"/>
      <name val="Times New Roman Cyr"/>
      <family val="1"/>
      <charset val="204"/>
    </font>
    <font>
      <sz val="10"/>
      <name val="Times New Roman Cyr"/>
      <family val="1"/>
      <charset val="204"/>
    </font>
    <font>
      <i/>
      <vertAlign val="superscript"/>
      <sz val="9"/>
      <name val="Times New Roman Cyr"/>
      <charset val="204"/>
    </font>
    <font>
      <b/>
      <sz val="12"/>
      <color indexed="14"/>
      <name val="Times New Roman Cyr"/>
      <family val="1"/>
      <charset val="204"/>
    </font>
    <font>
      <b/>
      <i/>
      <sz val="12"/>
      <color rgb="FFFF00FF"/>
      <name val="Times New Roman Cyr"/>
      <charset val="204"/>
    </font>
    <font>
      <sz val="12"/>
      <color rgb="FFFF0000"/>
      <name val="Times New Roman Cyr"/>
      <family val="1"/>
      <charset val="204"/>
    </font>
    <font>
      <b/>
      <sz val="12"/>
      <color rgb="FFFF00FF"/>
      <name val="Times New Roman Cyr"/>
      <family val="1"/>
      <charset val="204"/>
    </font>
    <font>
      <b/>
      <sz val="14"/>
      <color rgb="FF0070C0"/>
      <name val="Times New Roman Cyr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9" fontId="23" fillId="0" borderId="1" applyNumberFormat="0">
      <alignment horizontal="center" vertical="center" wrapText="1"/>
    </xf>
    <xf numFmtId="0" fontId="4" fillId="0" borderId="0"/>
    <xf numFmtId="173" fontId="1" fillId="0" borderId="0" applyFont="0" applyFill="0" applyBorder="0" applyAlignment="0" applyProtection="0"/>
  </cellStyleXfs>
  <cellXfs count="220">
    <xf numFmtId="0" fontId="0" fillId="0" borderId="0" xfId="0"/>
    <xf numFmtId="0" fontId="4" fillId="0" borderId="0" xfId="2"/>
    <xf numFmtId="0" fontId="8" fillId="0" borderId="0" xfId="2" applyFont="1"/>
    <xf numFmtId="0" fontId="4" fillId="0" borderId="0" xfId="2" applyFont="1" applyBorder="1"/>
    <xf numFmtId="176" fontId="4" fillId="0" borderId="0" xfId="2" applyNumberFormat="1"/>
    <xf numFmtId="0" fontId="4" fillId="0" borderId="0" xfId="2" applyFont="1"/>
    <xf numFmtId="0" fontId="17" fillId="0" borderId="0" xfId="2" applyFont="1"/>
    <xf numFmtId="0" fontId="4" fillId="0" borderId="0" xfId="2" applyFill="1"/>
    <xf numFmtId="0" fontId="20" fillId="0" borderId="0" xfId="2" applyFont="1"/>
    <xf numFmtId="0" fontId="4" fillId="0" borderId="0" xfId="2" applyFont="1" applyFill="1"/>
    <xf numFmtId="9" fontId="11" fillId="2" borderId="1" xfId="2" applyNumberFormat="1" applyFont="1" applyFill="1" applyBorder="1" applyAlignment="1">
      <alignment horizontal="center" vertical="center" wrapText="1"/>
    </xf>
    <xf numFmtId="178" fontId="4" fillId="0" borderId="0" xfId="2" applyNumberFormat="1" applyFill="1"/>
    <xf numFmtId="176" fontId="4" fillId="0" borderId="0" xfId="2" applyNumberFormat="1" applyFill="1"/>
    <xf numFmtId="178" fontId="25" fillId="0" borderId="1" xfId="2" applyNumberFormat="1" applyFont="1" applyFill="1" applyBorder="1"/>
    <xf numFmtId="180" fontId="25" fillId="0" borderId="1" xfId="2" applyNumberFormat="1" applyFont="1" applyFill="1" applyBorder="1"/>
    <xf numFmtId="179" fontId="25" fillId="0" borderId="1" xfId="2" applyNumberFormat="1" applyFont="1" applyFill="1" applyBorder="1"/>
    <xf numFmtId="177" fontId="25" fillId="0" borderId="1" xfId="2" applyNumberFormat="1" applyFont="1" applyFill="1" applyBorder="1"/>
    <xf numFmtId="177" fontId="31" fillId="0" borderId="1" xfId="2" applyNumberFormat="1" applyFont="1" applyFill="1" applyBorder="1"/>
    <xf numFmtId="0" fontId="7" fillId="0" borderId="1" xfId="2" applyFont="1" applyFill="1" applyBorder="1" applyAlignment="1">
      <alignment wrapText="1"/>
    </xf>
    <xf numFmtId="0" fontId="4" fillId="3" borderId="0" xfId="2" applyFill="1"/>
    <xf numFmtId="174" fontId="25" fillId="0" borderId="1" xfId="2" applyNumberFormat="1" applyFont="1" applyFill="1" applyBorder="1"/>
    <xf numFmtId="0" fontId="7" fillId="4" borderId="1" xfId="2" applyFont="1" applyFill="1" applyBorder="1" applyAlignment="1">
      <alignment horizontal="center" vertical="center" wrapText="1"/>
    </xf>
    <xf numFmtId="177" fontId="27" fillId="4" borderId="1" xfId="2" applyNumberFormat="1" applyFont="1" applyFill="1" applyBorder="1"/>
    <xf numFmtId="178" fontId="27" fillId="4" borderId="1" xfId="2" applyNumberFormat="1" applyFont="1" applyFill="1" applyBorder="1"/>
    <xf numFmtId="174" fontId="27" fillId="4" borderId="1" xfId="2" applyNumberFormat="1" applyFont="1" applyFill="1" applyBorder="1"/>
    <xf numFmtId="0" fontId="4" fillId="0" borderId="0" xfId="2" applyFont="1" applyAlignment="1">
      <alignment wrapText="1"/>
    </xf>
    <xf numFmtId="177" fontId="31" fillId="3" borderId="1" xfId="2" applyNumberFormat="1" applyFont="1" applyFill="1" applyBorder="1"/>
    <xf numFmtId="174" fontId="25" fillId="3" borderId="1" xfId="2" applyNumberFormat="1" applyFont="1" applyFill="1" applyBorder="1"/>
    <xf numFmtId="178" fontId="25" fillId="3" borderId="1" xfId="2" applyNumberFormat="1" applyFont="1" applyFill="1" applyBorder="1"/>
    <xf numFmtId="0" fontId="19" fillId="4" borderId="1" xfId="2" applyNumberFormat="1" applyFont="1" applyFill="1" applyBorder="1" applyAlignment="1" applyProtection="1">
      <alignment horizontal="center" wrapText="1"/>
      <protection locked="0"/>
    </xf>
    <xf numFmtId="0" fontId="14" fillId="2" borderId="1" xfId="2" applyFont="1" applyFill="1" applyBorder="1" applyAlignment="1" applyProtection="1">
      <alignment horizontal="center" wrapText="1"/>
      <protection locked="0"/>
    </xf>
    <xf numFmtId="49" fontId="7" fillId="0" borderId="1" xfId="0" applyNumberFormat="1" applyFont="1" applyFill="1" applyBorder="1" applyAlignment="1" applyProtection="1">
      <alignment horizontal="center" wrapText="1"/>
    </xf>
    <xf numFmtId="176" fontId="24" fillId="0" borderId="1" xfId="2" applyNumberFormat="1" applyFont="1" applyFill="1" applyBorder="1" applyAlignment="1">
      <alignment horizontal="right" wrapText="1"/>
    </xf>
    <xf numFmtId="9" fontId="24" fillId="0" borderId="1" xfId="2" applyNumberFormat="1" applyFont="1" applyFill="1" applyBorder="1" applyAlignment="1">
      <alignment wrapText="1"/>
    </xf>
    <xf numFmtId="10" fontId="24" fillId="0" borderId="1" xfId="2" applyNumberFormat="1" applyFont="1" applyFill="1" applyBorder="1" applyAlignment="1">
      <alignment wrapText="1"/>
    </xf>
    <xf numFmtId="176" fontId="30" fillId="0" borderId="1" xfId="2" applyNumberFormat="1" applyFont="1" applyFill="1" applyBorder="1" applyAlignment="1">
      <alignment horizontal="right" wrapText="1"/>
    </xf>
    <xf numFmtId="180" fontId="5" fillId="0" borderId="1" xfId="2" applyNumberFormat="1" applyFont="1" applyFill="1" applyBorder="1" applyAlignment="1">
      <alignment wrapText="1"/>
    </xf>
    <xf numFmtId="174" fontId="4" fillId="0" borderId="0" xfId="2" applyNumberFormat="1" applyFont="1" applyAlignment="1">
      <alignment wrapText="1"/>
    </xf>
    <xf numFmtId="179" fontId="4" fillId="0" borderId="0" xfId="2" applyNumberFormat="1" applyFont="1" applyAlignment="1">
      <alignment wrapText="1"/>
    </xf>
    <xf numFmtId="0" fontId="4" fillId="0" borderId="0" xfId="2" applyFont="1" applyFill="1" applyAlignment="1">
      <alignment wrapText="1"/>
    </xf>
    <xf numFmtId="0" fontId="8" fillId="4" borderId="1" xfId="2" applyNumberFormat="1" applyFont="1" applyFill="1" applyBorder="1" applyAlignment="1" applyProtection="1">
      <alignment horizontal="center" wrapText="1"/>
      <protection locked="0"/>
    </xf>
    <xf numFmtId="176" fontId="24" fillId="0" borderId="1" xfId="2" applyNumberFormat="1" applyFont="1" applyFill="1" applyBorder="1" applyAlignment="1">
      <alignment wrapText="1"/>
    </xf>
    <xf numFmtId="0" fontId="9" fillId="0" borderId="0" xfId="2" applyFont="1"/>
    <xf numFmtId="173" fontId="4" fillId="0" borderId="0" xfId="3" applyFont="1"/>
    <xf numFmtId="0" fontId="4" fillId="0" borderId="0" xfId="2" applyBorder="1"/>
    <xf numFmtId="0" fontId="3" fillId="0" borderId="0" xfId="2" applyFont="1" applyBorder="1"/>
    <xf numFmtId="0" fontId="5" fillId="0" borderId="0" xfId="2" applyFont="1" applyBorder="1"/>
    <xf numFmtId="0" fontId="34" fillId="4" borderId="2" xfId="2" applyFont="1" applyFill="1" applyBorder="1" applyAlignment="1">
      <alignment horizontal="center"/>
    </xf>
    <xf numFmtId="0" fontId="7" fillId="4" borderId="2" xfId="2" applyFont="1" applyFill="1" applyBorder="1" applyAlignment="1">
      <alignment horizontal="center"/>
    </xf>
    <xf numFmtId="0" fontId="34" fillId="4" borderId="3" xfId="2" applyFont="1" applyFill="1" applyBorder="1" applyAlignment="1">
      <alignment horizontal="center"/>
    </xf>
    <xf numFmtId="0" fontId="41" fillId="2" borderId="3" xfId="2" applyFont="1" applyFill="1" applyBorder="1" applyAlignment="1">
      <alignment horizontal="center"/>
    </xf>
    <xf numFmtId="0" fontId="41" fillId="4" borderId="3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12" fillId="4" borderId="3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/>
    </xf>
    <xf numFmtId="0" fontId="12" fillId="2" borderId="3" xfId="2" applyFont="1" applyFill="1" applyBorder="1" applyAlignment="1">
      <alignment horizontal="center"/>
    </xf>
    <xf numFmtId="0" fontId="42" fillId="0" borderId="3" xfId="2" applyFont="1" applyFill="1" applyBorder="1" applyAlignment="1">
      <alignment horizontal="center"/>
    </xf>
    <xf numFmtId="0" fontId="42" fillId="0" borderId="3" xfId="2" applyFont="1" applyFill="1" applyBorder="1" applyProtection="1">
      <protection locked="0"/>
    </xf>
    <xf numFmtId="182" fontId="5" fillId="0" borderId="1" xfId="2" applyNumberFormat="1" applyFont="1" applyFill="1" applyBorder="1"/>
    <xf numFmtId="174" fontId="24" fillId="0" borderId="1" xfId="2" applyNumberFormat="1" applyFont="1" applyFill="1" applyBorder="1" applyProtection="1">
      <protection locked="0"/>
    </xf>
    <xf numFmtId="177" fontId="5" fillId="0" borderId="1" xfId="2" applyNumberFormat="1" applyFont="1" applyFill="1" applyBorder="1"/>
    <xf numFmtId="178" fontId="44" fillId="0" borderId="1" xfId="2" applyNumberFormat="1" applyFont="1" applyFill="1" applyBorder="1"/>
    <xf numFmtId="176" fontId="5" fillId="0" borderId="1" xfId="2" applyNumberFormat="1" applyFont="1" applyFill="1" applyBorder="1"/>
    <xf numFmtId="177" fontId="24" fillId="0" borderId="1" xfId="2" applyNumberFormat="1" applyFont="1" applyFill="1" applyBorder="1" applyProtection="1">
      <protection locked="0"/>
    </xf>
    <xf numFmtId="176" fontId="5" fillId="0" borderId="1" xfId="2" applyNumberFormat="1" applyFont="1" applyFill="1" applyBorder="1" applyProtection="1">
      <protection locked="0"/>
    </xf>
    <xf numFmtId="0" fontId="42" fillId="0" borderId="1" xfId="2" applyFont="1" applyFill="1" applyBorder="1" applyAlignment="1">
      <alignment horizontal="center"/>
    </xf>
    <xf numFmtId="0" fontId="42" fillId="0" borderId="1" xfId="2" applyFont="1" applyFill="1" applyBorder="1" applyProtection="1">
      <protection locked="0"/>
    </xf>
    <xf numFmtId="183" fontId="5" fillId="0" borderId="1" xfId="2" applyNumberFormat="1" applyFont="1" applyFill="1" applyBorder="1"/>
    <xf numFmtId="178" fontId="5" fillId="0" borderId="1" xfId="2" applyNumberFormat="1" applyFont="1" applyFill="1" applyBorder="1"/>
    <xf numFmtId="176" fontId="24" fillId="0" borderId="1" xfId="2" applyNumberFormat="1" applyFont="1" applyFill="1" applyBorder="1" applyProtection="1">
      <protection locked="0"/>
    </xf>
    <xf numFmtId="176" fontId="45" fillId="0" borderId="1" xfId="2" applyNumberFormat="1" applyFont="1" applyFill="1" applyBorder="1" applyProtection="1">
      <protection locked="0"/>
    </xf>
    <xf numFmtId="176" fontId="43" fillId="0" borderId="1" xfId="2" applyNumberFormat="1" applyFont="1" applyFill="1" applyBorder="1" applyProtection="1">
      <protection locked="0"/>
    </xf>
    <xf numFmtId="1" fontId="5" fillId="0" borderId="1" xfId="2" applyNumberFormat="1" applyFont="1" applyFill="1" applyBorder="1"/>
    <xf numFmtId="182" fontId="24" fillId="0" borderId="1" xfId="2" applyNumberFormat="1" applyFont="1" applyFill="1" applyBorder="1" applyProtection="1">
      <protection locked="0"/>
    </xf>
    <xf numFmtId="178" fontId="46" fillId="4" borderId="2" xfId="2" applyNumberFormat="1" applyFont="1" applyFill="1" applyBorder="1"/>
    <xf numFmtId="175" fontId="24" fillId="0" borderId="0" xfId="2" applyNumberFormat="1" applyFont="1" applyFill="1" applyBorder="1" applyProtection="1">
      <protection locked="0"/>
    </xf>
    <xf numFmtId="178" fontId="43" fillId="5" borderId="1" xfId="2" applyNumberFormat="1" applyFont="1" applyFill="1" applyBorder="1" applyProtection="1">
      <protection locked="0"/>
    </xf>
    <xf numFmtId="178" fontId="24" fillId="0" borderId="1" xfId="2" applyNumberFormat="1" applyFont="1" applyFill="1" applyBorder="1" applyProtection="1">
      <protection locked="0"/>
    </xf>
    <xf numFmtId="1" fontId="30" fillId="0" borderId="0" xfId="2" applyNumberFormat="1" applyFont="1"/>
    <xf numFmtId="179" fontId="5" fillId="0" borderId="1" xfId="2" applyNumberFormat="1" applyFont="1" applyFill="1" applyBorder="1" applyProtection="1">
      <protection locked="0"/>
    </xf>
    <xf numFmtId="0" fontId="30" fillId="0" borderId="1" xfId="2" applyFont="1" applyBorder="1"/>
    <xf numFmtId="178" fontId="43" fillId="0" borderId="1" xfId="2" applyNumberFormat="1" applyFont="1" applyFill="1" applyBorder="1" applyProtection="1">
      <protection locked="0"/>
    </xf>
    <xf numFmtId="0" fontId="18" fillId="0" borderId="0" xfId="2" applyFont="1" applyAlignment="1">
      <alignment wrapText="1"/>
    </xf>
    <xf numFmtId="0" fontId="17" fillId="0" borderId="0" xfId="2" applyFont="1" applyAlignment="1">
      <alignment wrapText="1"/>
    </xf>
    <xf numFmtId="0" fontId="20" fillId="0" borderId="0" xfId="2" applyFont="1" applyBorder="1" applyAlignment="1">
      <alignment wrapText="1"/>
    </xf>
    <xf numFmtId="0" fontId="4" fillId="0" borderId="0" xfId="2" applyAlignment="1">
      <alignment wrapText="1"/>
    </xf>
    <xf numFmtId="178" fontId="4" fillId="0" borderId="0" xfId="2" applyNumberFormat="1" applyAlignment="1">
      <alignment wrapText="1"/>
    </xf>
    <xf numFmtId="176" fontId="4" fillId="0" borderId="0" xfId="2" applyNumberFormat="1" applyAlignment="1">
      <alignment wrapText="1"/>
    </xf>
    <xf numFmtId="0" fontId="29" fillId="0" borderId="0" xfId="2" applyFont="1" applyFill="1" applyBorder="1" applyAlignment="1">
      <alignment horizontal="center" wrapText="1"/>
    </xf>
    <xf numFmtId="0" fontId="4" fillId="0" borderId="0" xfId="2" applyFill="1" applyAlignment="1">
      <alignment wrapText="1"/>
    </xf>
    <xf numFmtId="0" fontId="4" fillId="0" borderId="0" xfId="2" applyFill="1" applyBorder="1" applyAlignment="1">
      <alignment wrapText="1"/>
    </xf>
    <xf numFmtId="175" fontId="21" fillId="2" borderId="0" xfId="2" applyNumberFormat="1" applyFont="1" applyFill="1" applyBorder="1" applyAlignment="1">
      <alignment wrapText="1"/>
    </xf>
    <xf numFmtId="181" fontId="35" fillId="4" borderId="0" xfId="2" applyNumberFormat="1" applyFont="1" applyFill="1" applyBorder="1" applyAlignment="1">
      <alignment wrapText="1"/>
    </xf>
    <xf numFmtId="3" fontId="16" fillId="0" borderId="0" xfId="2" applyNumberFormat="1" applyFont="1" applyFill="1" applyBorder="1" applyAlignment="1">
      <alignment wrapText="1"/>
    </xf>
    <xf numFmtId="0" fontId="5" fillId="0" borderId="0" xfId="2" applyFont="1" applyFill="1" applyBorder="1" applyAlignment="1">
      <alignment wrapText="1"/>
    </xf>
    <xf numFmtId="0" fontId="4" fillId="0" borderId="0" xfId="2" applyAlignment="1">
      <alignment vertical="center" wrapText="1"/>
    </xf>
    <xf numFmtId="0" fontId="7" fillId="4" borderId="1" xfId="2" applyFont="1" applyFill="1" applyBorder="1" applyAlignment="1" applyProtection="1">
      <alignment horizontal="center" vertical="center" wrapText="1"/>
      <protection locked="0"/>
    </xf>
    <xf numFmtId="0" fontId="6" fillId="4" borderId="1" xfId="2" applyFont="1" applyFill="1" applyBorder="1" applyAlignment="1" applyProtection="1">
      <alignment horizontal="center" vertical="center" wrapText="1"/>
      <protection locked="0"/>
    </xf>
    <xf numFmtId="0" fontId="8" fillId="4" borderId="1" xfId="2" applyFont="1" applyFill="1" applyBorder="1" applyAlignment="1" applyProtection="1">
      <alignment horizontal="center" vertical="center" wrapText="1"/>
      <protection locked="0"/>
    </xf>
    <xf numFmtId="0" fontId="12" fillId="0" borderId="0" xfId="2" applyFont="1" applyFill="1" applyAlignment="1">
      <alignment wrapText="1"/>
    </xf>
    <xf numFmtId="0" fontId="19" fillId="2" borderId="4" xfId="2" applyFont="1" applyFill="1" applyBorder="1" applyAlignment="1">
      <alignment horizontal="center" vertical="center" wrapText="1"/>
    </xf>
    <xf numFmtId="0" fontId="22" fillId="4" borderId="5" xfId="2" applyFont="1" applyFill="1" applyBorder="1" applyAlignment="1">
      <alignment horizontal="center" vertical="center" wrapText="1"/>
    </xf>
    <xf numFmtId="0" fontId="6" fillId="4" borderId="5" xfId="2" applyFont="1" applyFill="1" applyBorder="1" applyAlignment="1">
      <alignment horizontal="center" vertical="center" wrapText="1"/>
    </xf>
    <xf numFmtId="181" fontId="12" fillId="2" borderId="5" xfId="2" applyNumberFormat="1" applyFont="1" applyFill="1" applyBorder="1" applyAlignment="1">
      <alignment horizontal="center" vertical="center" wrapText="1"/>
    </xf>
    <xf numFmtId="0" fontId="4" fillId="4" borderId="5" xfId="2" applyFont="1" applyFill="1" applyBorder="1" applyAlignment="1">
      <alignment horizontal="center" vertical="center" wrapText="1"/>
    </xf>
    <xf numFmtId="0" fontId="12" fillId="4" borderId="5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7" fillId="3" borderId="3" xfId="2" applyFont="1" applyFill="1" applyBorder="1" applyAlignment="1">
      <alignment horizontal="center"/>
    </xf>
    <xf numFmtId="0" fontId="7" fillId="3" borderId="1" xfId="2" applyFont="1" applyFill="1" applyBorder="1" applyAlignment="1">
      <alignment horizontal="center"/>
    </xf>
    <xf numFmtId="22" fontId="4" fillId="0" borderId="0" xfId="2" applyNumberFormat="1" applyBorder="1" applyAlignment="1">
      <alignment horizontal="center" wrapText="1"/>
    </xf>
    <xf numFmtId="49" fontId="9" fillId="0" borderId="0" xfId="2" applyNumberFormat="1" applyFont="1" applyFill="1" applyBorder="1" applyAlignment="1">
      <alignment vertical="center" wrapText="1"/>
    </xf>
    <xf numFmtId="49" fontId="9" fillId="0" borderId="6" xfId="2" applyNumberFormat="1" applyFont="1" applyFill="1" applyBorder="1" applyAlignment="1">
      <alignment vertical="center" wrapText="1"/>
    </xf>
    <xf numFmtId="49" fontId="9" fillId="0" borderId="0" xfId="2" applyNumberFormat="1" applyFont="1" applyFill="1" applyBorder="1" applyAlignment="1">
      <alignment vertical="center"/>
    </xf>
    <xf numFmtId="177" fontId="24" fillId="0" borderId="1" xfId="2" applyNumberFormat="1" applyFont="1" applyFill="1" applyBorder="1" applyAlignment="1">
      <alignment wrapText="1"/>
    </xf>
    <xf numFmtId="177" fontId="25" fillId="0" borderId="3" xfId="2" applyNumberFormat="1" applyFont="1" applyFill="1" applyBorder="1"/>
    <xf numFmtId="177" fontId="36" fillId="4" borderId="1" xfId="2" applyNumberFormat="1" applyFont="1" applyFill="1" applyBorder="1"/>
    <xf numFmtId="180" fontId="27" fillId="4" borderId="1" xfId="2" applyNumberFormat="1" applyFont="1" applyFill="1" applyBorder="1"/>
    <xf numFmtId="177" fontId="26" fillId="0" borderId="1" xfId="2" applyNumberFormat="1" applyFont="1" applyFill="1" applyBorder="1"/>
    <xf numFmtId="178" fontId="26" fillId="0" borderId="1" xfId="2" applyNumberFormat="1" applyFont="1" applyFill="1" applyBorder="1"/>
    <xf numFmtId="181" fontId="33" fillId="0" borderId="3" xfId="2" applyNumberFormat="1" applyFont="1" applyFill="1" applyBorder="1"/>
    <xf numFmtId="181" fontId="25" fillId="0" borderId="1" xfId="2" applyNumberFormat="1" applyFont="1" applyFill="1" applyBorder="1"/>
    <xf numFmtId="181" fontId="36" fillId="4" borderId="1" xfId="2" applyNumberFormat="1" applyFont="1" applyFill="1" applyBorder="1"/>
    <xf numFmtId="181" fontId="31" fillId="0" borderId="1" xfId="2" applyNumberFormat="1" applyFont="1" applyFill="1" applyBorder="1"/>
    <xf numFmtId="0" fontId="7" fillId="4" borderId="5" xfId="2" applyFont="1" applyFill="1" applyBorder="1" applyAlignment="1">
      <alignment horizontal="center" vertical="center" wrapText="1"/>
    </xf>
    <xf numFmtId="0" fontId="40" fillId="4" borderId="5" xfId="2" applyFont="1" applyFill="1" applyBorder="1" applyAlignment="1">
      <alignment horizontal="center" vertical="center" wrapText="1"/>
    </xf>
    <xf numFmtId="0" fontId="4" fillId="0" borderId="0" xfId="2" applyFill="1" applyAlignment="1">
      <alignment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13" fillId="4" borderId="5" xfId="2" applyFont="1" applyFill="1" applyBorder="1" applyAlignment="1">
      <alignment horizontal="center" vertical="center" wrapText="1"/>
    </xf>
    <xf numFmtId="0" fontId="13" fillId="4" borderId="3" xfId="2" applyFont="1" applyFill="1" applyBorder="1" applyAlignment="1">
      <alignment horizontal="center" vertical="center" wrapText="1"/>
    </xf>
    <xf numFmtId="0" fontId="7" fillId="4" borderId="5" xfId="2" applyFont="1" applyFill="1" applyBorder="1" applyAlignment="1">
      <alignment horizontal="center"/>
    </xf>
    <xf numFmtId="178" fontId="43" fillId="5" borderId="3" xfId="2" applyNumberFormat="1" applyFont="1" applyFill="1" applyBorder="1" applyProtection="1">
      <protection locked="0"/>
    </xf>
    <xf numFmtId="176" fontId="49" fillId="0" borderId="0" xfId="2" applyNumberFormat="1" applyFont="1"/>
    <xf numFmtId="0" fontId="49" fillId="0" borderId="0" xfId="2" applyFont="1"/>
    <xf numFmtId="183" fontId="24" fillId="0" borderId="1" xfId="2" applyNumberFormat="1" applyFont="1" applyFill="1" applyBorder="1" applyProtection="1">
      <protection locked="0"/>
    </xf>
    <xf numFmtId="176" fontId="25" fillId="0" borderId="3" xfId="2" applyNumberFormat="1" applyFont="1" applyFill="1" applyBorder="1"/>
    <xf numFmtId="176" fontId="36" fillId="4" borderId="1" xfId="2" applyNumberFormat="1" applyFont="1" applyFill="1" applyBorder="1"/>
    <xf numFmtId="0" fontId="34" fillId="4" borderId="1" xfId="2" applyFont="1" applyFill="1" applyBorder="1" applyAlignment="1">
      <alignment horizontal="center"/>
    </xf>
    <xf numFmtId="0" fontId="34" fillId="4" borderId="1" xfId="2" applyFont="1" applyFill="1" applyBorder="1" applyAlignment="1">
      <alignment horizontal="center" vertical="top"/>
    </xf>
    <xf numFmtId="0" fontId="8" fillId="4" borderId="1" xfId="2" applyFont="1" applyFill="1" applyBorder="1" applyAlignment="1">
      <alignment horizontal="center"/>
    </xf>
    <xf numFmtId="0" fontId="19" fillId="2" borderId="1" xfId="2" applyFont="1" applyFill="1" applyBorder="1" applyAlignment="1">
      <alignment horizontal="center" wrapText="1"/>
    </xf>
    <xf numFmtId="0" fontId="47" fillId="4" borderId="1" xfId="2" applyFont="1" applyFill="1" applyBorder="1" applyAlignment="1">
      <alignment horizontal="center"/>
    </xf>
    <xf numFmtId="0" fontId="12" fillId="4" borderId="1" xfId="2" applyFont="1" applyFill="1" applyBorder="1" applyAlignment="1">
      <alignment horizontal="center"/>
    </xf>
    <xf numFmtId="0" fontId="41" fillId="4" borderId="1" xfId="2" applyFont="1" applyFill="1" applyBorder="1" applyAlignment="1">
      <alignment horizontal="center"/>
    </xf>
    <xf numFmtId="0" fontId="14" fillId="2" borderId="1" xfId="2" applyFont="1" applyFill="1" applyBorder="1" applyAlignment="1">
      <alignment horizontal="center"/>
    </xf>
    <xf numFmtId="1" fontId="24" fillId="0" borderId="1" xfId="2" applyNumberFormat="1" applyFont="1" applyFill="1" applyBorder="1" applyProtection="1">
      <protection locked="0"/>
    </xf>
    <xf numFmtId="179" fontId="42" fillId="0" borderId="1" xfId="2" applyNumberFormat="1" applyFont="1" applyFill="1" applyBorder="1"/>
    <xf numFmtId="180" fontId="5" fillId="0" borderId="1" xfId="2" applyNumberFormat="1" applyFont="1" applyFill="1" applyBorder="1"/>
    <xf numFmtId="1" fontId="46" fillId="4" borderId="1" xfId="2" applyNumberFormat="1" applyFont="1" applyFill="1" applyBorder="1"/>
    <xf numFmtId="178" fontId="46" fillId="4" borderId="1" xfId="2" applyNumberFormat="1" applyFont="1" applyFill="1" applyBorder="1" applyAlignment="1">
      <alignment horizontal="center"/>
    </xf>
    <xf numFmtId="176" fontId="46" fillId="4" borderId="1" xfId="2" applyNumberFormat="1" applyFont="1" applyFill="1" applyBorder="1"/>
    <xf numFmtId="176" fontId="46" fillId="4" borderId="1" xfId="2" applyNumberFormat="1" applyFont="1" applyFill="1" applyBorder="1" applyAlignment="1">
      <alignment horizontal="center"/>
    </xf>
    <xf numFmtId="178" fontId="46" fillId="4" borderId="1" xfId="2" applyNumberFormat="1" applyFont="1" applyFill="1" applyBorder="1"/>
    <xf numFmtId="182" fontId="46" fillId="4" borderId="1" xfId="2" applyNumberFormat="1" applyFont="1" applyFill="1" applyBorder="1"/>
    <xf numFmtId="180" fontId="46" fillId="4" borderId="1" xfId="2" applyNumberFormat="1" applyFont="1" applyFill="1" applyBorder="1"/>
    <xf numFmtId="177" fontId="46" fillId="4" borderId="1" xfId="2" applyNumberFormat="1" applyFont="1" applyFill="1" applyBorder="1"/>
    <xf numFmtId="0" fontId="34" fillId="4" borderId="1" xfId="2" applyFont="1" applyFill="1" applyBorder="1" applyAlignment="1">
      <alignment horizontal="center" vertical="center" wrapText="1"/>
    </xf>
    <xf numFmtId="178" fontId="24" fillId="0" borderId="1" xfId="2" applyNumberFormat="1" applyFont="1" applyFill="1" applyBorder="1" applyAlignment="1">
      <alignment wrapText="1"/>
    </xf>
    <xf numFmtId="174" fontId="24" fillId="0" borderId="1" xfId="2" applyNumberFormat="1" applyFont="1" applyFill="1" applyBorder="1" applyAlignment="1">
      <alignment wrapText="1"/>
    </xf>
    <xf numFmtId="178" fontId="30" fillId="0" borderId="1" xfId="2" applyNumberFormat="1" applyFont="1" applyFill="1" applyBorder="1" applyAlignment="1">
      <alignment horizontal="right" wrapText="1"/>
    </xf>
    <xf numFmtId="174" fontId="46" fillId="4" borderId="1" xfId="2" applyNumberFormat="1" applyFont="1" applyFill="1" applyBorder="1"/>
    <xf numFmtId="182" fontId="51" fillId="0" borderId="1" xfId="2" applyNumberFormat="1" applyFont="1" applyFill="1" applyBorder="1"/>
    <xf numFmtId="176" fontId="12" fillId="0" borderId="0" xfId="2" applyNumberFormat="1" applyFont="1"/>
    <xf numFmtId="181" fontId="52" fillId="4" borderId="0" xfId="2" applyNumberFormat="1" applyFont="1" applyFill="1" applyBorder="1" applyAlignment="1">
      <alignment wrapText="1"/>
    </xf>
    <xf numFmtId="183" fontId="30" fillId="0" borderId="1" xfId="2" applyNumberFormat="1" applyFont="1" applyFill="1" applyBorder="1" applyAlignment="1">
      <alignment horizontal="right" wrapText="1"/>
    </xf>
    <xf numFmtId="177" fontId="30" fillId="0" borderId="1" xfId="2" applyNumberFormat="1" applyFont="1" applyFill="1" applyBorder="1" applyAlignment="1">
      <alignment horizontal="right" wrapText="1"/>
    </xf>
    <xf numFmtId="183" fontId="46" fillId="4" borderId="1" xfId="2" applyNumberFormat="1" applyFont="1" applyFill="1" applyBorder="1"/>
    <xf numFmtId="176" fontId="53" fillId="0" borderId="1" xfId="2" applyNumberFormat="1" applyFont="1" applyFill="1" applyBorder="1" applyProtection="1">
      <protection locked="0"/>
    </xf>
    <xf numFmtId="182" fontId="54" fillId="0" borderId="1" xfId="2" applyNumberFormat="1" applyFont="1" applyFill="1" applyBorder="1"/>
    <xf numFmtId="177" fontId="55" fillId="0" borderId="1" xfId="2" applyNumberFormat="1" applyFont="1" applyFill="1" applyBorder="1"/>
    <xf numFmtId="177" fontId="55" fillId="3" borderId="1" xfId="2" applyNumberFormat="1" applyFont="1" applyFill="1" applyBorder="1"/>
    <xf numFmtId="177" fontId="55" fillId="4" borderId="1" xfId="2" applyNumberFormat="1" applyFont="1" applyFill="1" applyBorder="1"/>
    <xf numFmtId="0" fontId="48" fillId="6" borderId="0" xfId="2" applyFont="1" applyFill="1" applyBorder="1" applyAlignment="1">
      <alignment horizontal="center"/>
    </xf>
    <xf numFmtId="0" fontId="5" fillId="6" borderId="0" xfId="2" applyFont="1" applyFill="1" applyBorder="1"/>
    <xf numFmtId="0" fontId="3" fillId="6" borderId="0" xfId="2" applyFont="1" applyFill="1" applyBorder="1"/>
    <xf numFmtId="0" fontId="10" fillId="6" borderId="0" xfId="2" applyFont="1" applyFill="1" applyBorder="1"/>
    <xf numFmtId="0" fontId="4" fillId="6" borderId="0" xfId="2" applyFill="1"/>
    <xf numFmtId="178" fontId="24" fillId="0" borderId="1" xfId="2" applyNumberFormat="1" applyFont="1" applyFill="1" applyBorder="1" applyAlignment="1">
      <alignment horizontal="right" wrapText="1"/>
    </xf>
    <xf numFmtId="177" fontId="44" fillId="0" borderId="1" xfId="2" applyNumberFormat="1" applyFont="1" applyFill="1" applyBorder="1" applyAlignment="1">
      <alignment horizontal="right" wrapText="1"/>
    </xf>
    <xf numFmtId="0" fontId="27" fillId="4" borderId="1" xfId="2" applyFont="1" applyFill="1" applyBorder="1" applyAlignment="1">
      <alignment horizontal="center"/>
    </xf>
    <xf numFmtId="49" fontId="9" fillId="0" borderId="0" xfId="2" applyNumberFormat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 wrapText="1"/>
    </xf>
    <xf numFmtId="22" fontId="4" fillId="0" borderId="0" xfId="2" applyNumberFormat="1" applyBorder="1" applyAlignment="1">
      <alignment horizontal="center" wrapText="1"/>
    </xf>
    <xf numFmtId="0" fontId="2" fillId="4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11" fillId="4" borderId="3" xfId="2" applyFont="1" applyFill="1" applyBorder="1" applyAlignment="1">
      <alignment horizontal="center" vertical="center" wrapText="1"/>
    </xf>
    <xf numFmtId="0" fontId="7" fillId="4" borderId="7" xfId="2" applyFont="1" applyFill="1" applyBorder="1" applyAlignment="1">
      <alignment horizontal="center" vertical="center" wrapText="1"/>
    </xf>
    <xf numFmtId="0" fontId="7" fillId="4" borderId="8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wrapText="1"/>
    </xf>
    <xf numFmtId="0" fontId="6" fillId="4" borderId="4" xfId="2" applyFont="1" applyFill="1" applyBorder="1" applyAlignment="1">
      <alignment horizontal="center" wrapText="1"/>
    </xf>
    <xf numFmtId="0" fontId="11" fillId="4" borderId="1" xfId="2" applyFont="1" applyFill="1" applyBorder="1" applyAlignment="1" applyProtection="1">
      <alignment horizontal="center" vertical="center" wrapText="1"/>
      <protection locked="0"/>
    </xf>
    <xf numFmtId="0" fontId="2" fillId="4" borderId="1" xfId="2" applyFont="1" applyFill="1" applyBorder="1" applyAlignment="1" applyProtection="1">
      <alignment horizontal="center" vertical="center" wrapText="1"/>
      <protection locked="0"/>
    </xf>
    <xf numFmtId="0" fontId="46" fillId="4" borderId="1" xfId="2" applyFont="1" applyFill="1" applyBorder="1" applyAlignment="1">
      <alignment horizontal="center"/>
    </xf>
    <xf numFmtId="0" fontId="6" fillId="4" borderId="1" xfId="2" applyFont="1" applyFill="1" applyBorder="1" applyAlignment="1">
      <alignment horizontal="center" wrapText="1"/>
    </xf>
    <xf numFmtId="0" fontId="34" fillId="4" borderId="1" xfId="2" applyFont="1" applyFill="1" applyBorder="1" applyAlignment="1">
      <alignment horizontal="center" vertical="center" wrapText="1"/>
    </xf>
    <xf numFmtId="0" fontId="38" fillId="4" borderId="1" xfId="2" applyFont="1" applyFill="1" applyBorder="1" applyAlignment="1" applyProtection="1">
      <alignment horizontal="center" vertical="center" wrapText="1"/>
      <protection locked="0"/>
    </xf>
    <xf numFmtId="0" fontId="39" fillId="4" borderId="1" xfId="2" applyFont="1" applyFill="1" applyBorder="1" applyAlignment="1">
      <alignment horizontal="center" vertical="center" wrapText="1"/>
    </xf>
    <xf numFmtId="0" fontId="38" fillId="4" borderId="1" xfId="2" applyFont="1" applyFill="1" applyBorder="1" applyAlignment="1">
      <alignment horizontal="center" vertical="center" wrapText="1"/>
    </xf>
    <xf numFmtId="0" fontId="7" fillId="4" borderId="10" xfId="2" applyFont="1" applyFill="1" applyBorder="1" applyAlignment="1">
      <alignment horizontal="center"/>
    </xf>
    <xf numFmtId="0" fontId="7" fillId="4" borderId="11" xfId="2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/>
    </xf>
    <xf numFmtId="0" fontId="34" fillId="4" borderId="7" xfId="2" applyFont="1" applyFill="1" applyBorder="1" applyAlignment="1">
      <alignment horizontal="center"/>
    </xf>
    <xf numFmtId="0" fontId="34" fillId="4" borderId="8" xfId="2" applyFont="1" applyFill="1" applyBorder="1" applyAlignment="1">
      <alignment horizontal="center"/>
    </xf>
    <xf numFmtId="0" fontId="2" fillId="4" borderId="12" xfId="2" applyFont="1" applyFill="1" applyBorder="1" applyAlignment="1">
      <alignment horizontal="center" vertical="center" wrapText="1"/>
    </xf>
    <xf numFmtId="0" fontId="2" fillId="4" borderId="5" xfId="2" applyFont="1" applyFill="1" applyBorder="1" applyAlignment="1">
      <alignment horizontal="center" vertical="center" wrapText="1"/>
    </xf>
    <xf numFmtId="0" fontId="2" fillId="4" borderId="3" xfId="2" applyFont="1" applyFill="1" applyBorder="1" applyAlignment="1">
      <alignment horizontal="center" vertical="center" wrapText="1"/>
    </xf>
    <xf numFmtId="0" fontId="38" fillId="4" borderId="5" xfId="2" applyFont="1" applyFill="1" applyBorder="1" applyAlignment="1">
      <alignment horizontal="center" vertical="center" wrapText="1"/>
    </xf>
    <xf numFmtId="0" fontId="39" fillId="4" borderId="12" xfId="2" applyFont="1" applyFill="1" applyBorder="1" applyAlignment="1">
      <alignment horizontal="center" vertical="center" wrapText="1"/>
    </xf>
    <xf numFmtId="0" fontId="39" fillId="4" borderId="5" xfId="2" applyFont="1" applyFill="1" applyBorder="1" applyAlignment="1">
      <alignment horizontal="center" vertical="center" wrapText="1"/>
    </xf>
    <xf numFmtId="0" fontId="39" fillId="4" borderId="3" xfId="2" applyFont="1" applyFill="1" applyBorder="1" applyAlignment="1">
      <alignment horizontal="center" vertical="center" wrapText="1"/>
    </xf>
    <xf numFmtId="0" fontId="13" fillId="4" borderId="12" xfId="2" applyFont="1" applyFill="1" applyBorder="1" applyAlignment="1">
      <alignment horizontal="center" vertical="center" wrapText="1"/>
    </xf>
    <xf numFmtId="0" fontId="13" fillId="4" borderId="5" xfId="2" applyFont="1" applyFill="1" applyBorder="1" applyAlignment="1">
      <alignment horizontal="center" vertical="center" wrapText="1"/>
    </xf>
    <xf numFmtId="0" fontId="13" fillId="4" borderId="3" xfId="2" applyFont="1" applyFill="1" applyBorder="1" applyAlignment="1">
      <alignment horizontal="center" vertical="center" wrapText="1"/>
    </xf>
    <xf numFmtId="0" fontId="7" fillId="4" borderId="9" xfId="2" applyFont="1" applyFill="1" applyBorder="1" applyAlignment="1">
      <alignment horizontal="center"/>
    </xf>
    <xf numFmtId="0" fontId="7" fillId="4" borderId="4" xfId="2" applyFont="1" applyFill="1" applyBorder="1" applyAlignment="1">
      <alignment horizontal="center"/>
    </xf>
    <xf numFmtId="0" fontId="46" fillId="4" borderId="10" xfId="2" applyFont="1" applyFill="1" applyBorder="1" applyAlignment="1">
      <alignment horizontal="center"/>
    </xf>
    <xf numFmtId="0" fontId="46" fillId="4" borderId="11" xfId="2" applyFont="1" applyFill="1" applyBorder="1" applyAlignment="1">
      <alignment horizontal="center"/>
    </xf>
    <xf numFmtId="0" fontId="11" fillId="4" borderId="12" xfId="2" applyFont="1" applyFill="1" applyBorder="1" applyAlignment="1">
      <alignment horizontal="center" vertical="center" wrapText="1"/>
    </xf>
    <xf numFmtId="0" fontId="11" fillId="4" borderId="5" xfId="2" applyFont="1" applyFill="1" applyBorder="1" applyAlignment="1">
      <alignment horizontal="center" vertical="center" wrapText="1"/>
    </xf>
    <xf numFmtId="0" fontId="29" fillId="0" borderId="0" xfId="2" applyFont="1" applyFill="1" applyBorder="1" applyAlignment="1">
      <alignment horizontal="center" wrapText="1"/>
    </xf>
  </cellXfs>
  <cellStyles count="4">
    <cellStyle name="Заголовок столбцов" xfId="1"/>
    <cellStyle name="Обычный" xfId="0" builtinId="0"/>
    <cellStyle name="Обычный_method_2_1" xfId="2"/>
    <cellStyle name="Финансовый" xfId="3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BFCE4"/>
      <rgbColor rgb="00FFFFFF"/>
      <rgbColor rgb="00E9F3FB"/>
      <rgbColor rgb="0000FF00"/>
      <rgbColor rgb="000000FF"/>
      <rgbColor rgb="00FFFF00"/>
      <rgbColor rgb="00FF00FF"/>
      <rgbColor rgb="0000FFFF"/>
      <rgbColor rgb="00FFCCFF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C8D8F6"/>
      <rgbColor rgb="00CCFFCC"/>
      <rgbColor rgb="00666699"/>
      <rgbColor rgb="00969696"/>
      <rgbColor rgb="003333CC"/>
      <rgbColor rgb="00336666"/>
      <rgbColor rgb="00010000"/>
      <rgbColor rgb="00191919"/>
      <rgbColor rgb="00CCECFF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324970</xdr:colOff>
      <xdr:row>2</xdr:row>
      <xdr:rowOff>113735</xdr:rowOff>
    </xdr:from>
    <xdr:to>
      <xdr:col>9</xdr:col>
      <xdr:colOff>1088737</xdr:colOff>
      <xdr:row>4</xdr:row>
      <xdr:rowOff>201706</xdr:rowOff>
    </xdr:to>
    <xdr:sp macro="" textlink="">
      <xdr:nvSpPr>
        <xdr:cNvPr id="6" name="AutoShape 81">
          <a:extLst>
            <a:ext uri="{FF2B5EF4-FFF2-40B4-BE49-F238E27FC236}">
              <a16:creationId xmlns:a16="http://schemas.microsoft.com/office/drawing/2014/main" id="{E89A9072-33E6-4F6B-9063-1AC78BCD4833}"/>
            </a:ext>
          </a:extLst>
        </xdr:cNvPr>
        <xdr:cNvSpPr>
          <a:spLocks noChangeArrowheads="1"/>
        </xdr:cNvSpPr>
      </xdr:nvSpPr>
      <xdr:spPr bwMode="auto">
        <a:xfrm>
          <a:off x="6465794" y="573176"/>
          <a:ext cx="2086061" cy="536206"/>
        </a:xfrm>
        <a:prstGeom prst="wedgeRoundRectCallout">
          <a:avLst>
            <a:gd name="adj1" fmla="val 19813"/>
            <a:gd name="adj2" fmla="val -78982"/>
            <a:gd name="adj3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Критерий выравнивания расчетной бюджетной обеспеченности (А)</a:t>
          </a:r>
          <a:endParaRPr lang="ru-RU"/>
        </a:p>
      </xdr:txBody>
    </xdr:sp>
    <xdr:clientData/>
  </xdr:twoCellAnchor>
  <xdr:twoCellAnchor>
    <xdr:from>
      <xdr:col>10</xdr:col>
      <xdr:colOff>997322</xdr:colOff>
      <xdr:row>2</xdr:row>
      <xdr:rowOff>110688</xdr:rowOff>
    </xdr:from>
    <xdr:to>
      <xdr:col>12</xdr:col>
      <xdr:colOff>986117</xdr:colOff>
      <xdr:row>4</xdr:row>
      <xdr:rowOff>145677</xdr:rowOff>
    </xdr:to>
    <xdr:sp macro="" textlink="">
      <xdr:nvSpPr>
        <xdr:cNvPr id="7" name="AutoShape 81">
          <a:extLst>
            <a:ext uri="{FF2B5EF4-FFF2-40B4-BE49-F238E27FC236}">
              <a16:creationId xmlns:a16="http://schemas.microsoft.com/office/drawing/2014/main" id="{77A9AD9C-CB36-4799-9128-3355669B8CDB}"/>
            </a:ext>
          </a:extLst>
        </xdr:cNvPr>
        <xdr:cNvSpPr>
          <a:spLocks noChangeArrowheads="1"/>
        </xdr:cNvSpPr>
      </xdr:nvSpPr>
      <xdr:spPr bwMode="auto">
        <a:xfrm>
          <a:off x="9693087" y="570129"/>
          <a:ext cx="2386854" cy="483224"/>
        </a:xfrm>
        <a:prstGeom prst="wedgeRoundRectCallout">
          <a:avLst>
            <a:gd name="adj1" fmla="val -24428"/>
            <a:gd name="adj2" fmla="val -76556"/>
            <a:gd name="adj3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Региональный фонд финансовой поддержки поселений</a:t>
          </a: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885825</xdr:colOff>
      <xdr:row>28</xdr:row>
      <xdr:rowOff>457200</xdr:rowOff>
    </xdr:from>
    <xdr:to>
      <xdr:col>2</xdr:col>
      <xdr:colOff>1076325</xdr:colOff>
      <xdr:row>29</xdr:row>
      <xdr:rowOff>85725</xdr:rowOff>
    </xdr:to>
    <xdr:sp macro="" textlink="">
      <xdr:nvSpPr>
        <xdr:cNvPr id="7765" name="AutoShape 24">
          <a:extLst>
            <a:ext uri="{FF2B5EF4-FFF2-40B4-BE49-F238E27FC236}">
              <a16:creationId xmlns:a16="http://schemas.microsoft.com/office/drawing/2014/main" id="{F2F497B6-B488-4948-A4BD-F52BFE293FF4}"/>
            </a:ext>
          </a:extLst>
        </xdr:cNvPr>
        <xdr:cNvSpPr>
          <a:spLocks noChangeArrowheads="1"/>
        </xdr:cNvSpPr>
      </xdr:nvSpPr>
      <xdr:spPr bwMode="auto">
        <a:xfrm>
          <a:off x="243840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28</xdr:row>
      <xdr:rowOff>447675</xdr:rowOff>
    </xdr:from>
    <xdr:to>
      <xdr:col>22</xdr:col>
      <xdr:colOff>0</xdr:colOff>
      <xdr:row>29</xdr:row>
      <xdr:rowOff>76200</xdr:rowOff>
    </xdr:to>
    <xdr:sp macro="" textlink="">
      <xdr:nvSpPr>
        <xdr:cNvPr id="7766" name="AutoShape 25">
          <a:extLst>
            <a:ext uri="{FF2B5EF4-FFF2-40B4-BE49-F238E27FC236}">
              <a16:creationId xmlns:a16="http://schemas.microsoft.com/office/drawing/2014/main" id="{F493D6A9-A3F2-4E0C-B2E2-AB4A6B4C555A}"/>
            </a:ext>
          </a:extLst>
        </xdr:cNvPr>
        <xdr:cNvSpPr>
          <a:spLocks noChangeArrowheads="1"/>
        </xdr:cNvSpPr>
      </xdr:nvSpPr>
      <xdr:spPr bwMode="auto">
        <a:xfrm>
          <a:off x="99345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723900</xdr:colOff>
      <xdr:row>28</xdr:row>
      <xdr:rowOff>457200</xdr:rowOff>
    </xdr:from>
    <xdr:to>
      <xdr:col>23</xdr:col>
      <xdr:colOff>914400</xdr:colOff>
      <xdr:row>29</xdr:row>
      <xdr:rowOff>85725</xdr:rowOff>
    </xdr:to>
    <xdr:sp macro="" textlink="">
      <xdr:nvSpPr>
        <xdr:cNvPr id="7767" name="AutoShape 26">
          <a:extLst>
            <a:ext uri="{FF2B5EF4-FFF2-40B4-BE49-F238E27FC236}">
              <a16:creationId xmlns:a16="http://schemas.microsoft.com/office/drawing/2014/main" id="{9868B383-1D04-44DC-869C-05ADDD81D804}"/>
            </a:ext>
          </a:extLst>
        </xdr:cNvPr>
        <xdr:cNvSpPr>
          <a:spLocks noChangeArrowheads="1"/>
        </xdr:cNvSpPr>
      </xdr:nvSpPr>
      <xdr:spPr bwMode="auto">
        <a:xfrm>
          <a:off x="11620500" y="5038725"/>
          <a:ext cx="13335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723900</xdr:colOff>
      <xdr:row>28</xdr:row>
      <xdr:rowOff>447675</xdr:rowOff>
    </xdr:from>
    <xdr:to>
      <xdr:col>21</xdr:col>
      <xdr:colOff>914400</xdr:colOff>
      <xdr:row>29</xdr:row>
      <xdr:rowOff>76200</xdr:rowOff>
    </xdr:to>
    <xdr:sp macro="" textlink="">
      <xdr:nvSpPr>
        <xdr:cNvPr id="7768" name="AutoShape 27">
          <a:extLst>
            <a:ext uri="{FF2B5EF4-FFF2-40B4-BE49-F238E27FC236}">
              <a16:creationId xmlns:a16="http://schemas.microsoft.com/office/drawing/2014/main" id="{551D410D-CCFC-40F4-98A7-D62DDDCF7C9C}"/>
            </a:ext>
          </a:extLst>
        </xdr:cNvPr>
        <xdr:cNvSpPr>
          <a:spLocks noChangeArrowheads="1"/>
        </xdr:cNvSpPr>
      </xdr:nvSpPr>
      <xdr:spPr bwMode="auto">
        <a:xfrm>
          <a:off x="99345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914400</xdr:colOff>
      <xdr:row>28</xdr:row>
      <xdr:rowOff>352425</xdr:rowOff>
    </xdr:from>
    <xdr:to>
      <xdr:col>32</xdr:col>
      <xdr:colOff>1038225</xdr:colOff>
      <xdr:row>28</xdr:row>
      <xdr:rowOff>647700</xdr:rowOff>
    </xdr:to>
    <xdr:sp macro="" textlink="">
      <xdr:nvSpPr>
        <xdr:cNvPr id="7769" name="AutoShape 28">
          <a:extLst>
            <a:ext uri="{FF2B5EF4-FFF2-40B4-BE49-F238E27FC236}">
              <a16:creationId xmlns:a16="http://schemas.microsoft.com/office/drawing/2014/main" id="{B854B9E9-A6B4-48B9-8F08-B4C0C9B12D88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885825</xdr:colOff>
      <xdr:row>28</xdr:row>
      <xdr:rowOff>457200</xdr:rowOff>
    </xdr:from>
    <xdr:to>
      <xdr:col>25</xdr:col>
      <xdr:colOff>1066800</xdr:colOff>
      <xdr:row>29</xdr:row>
      <xdr:rowOff>85725</xdr:rowOff>
    </xdr:to>
    <xdr:sp macro="" textlink="">
      <xdr:nvSpPr>
        <xdr:cNvPr id="7770" name="AutoShape 29">
          <a:extLst>
            <a:ext uri="{FF2B5EF4-FFF2-40B4-BE49-F238E27FC236}">
              <a16:creationId xmlns:a16="http://schemas.microsoft.com/office/drawing/2014/main" id="{22C0590F-C8C0-4BE1-86BF-C2374B302C99}"/>
            </a:ext>
          </a:extLst>
        </xdr:cNvPr>
        <xdr:cNvSpPr>
          <a:spLocks noChangeArrowheads="1"/>
        </xdr:cNvSpPr>
      </xdr:nvSpPr>
      <xdr:spPr bwMode="auto">
        <a:xfrm>
          <a:off x="134778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7771" name="AutoShape 30">
          <a:extLst>
            <a:ext uri="{FF2B5EF4-FFF2-40B4-BE49-F238E27FC236}">
              <a16:creationId xmlns:a16="http://schemas.microsoft.com/office/drawing/2014/main" id="{034DD48B-DAD3-4936-A7CC-499457DD5CCC}"/>
            </a:ext>
          </a:extLst>
        </xdr:cNvPr>
        <xdr:cNvSpPr>
          <a:spLocks noChangeArrowheads="1"/>
        </xdr:cNvSpPr>
      </xdr:nvSpPr>
      <xdr:spPr bwMode="auto">
        <a:xfrm>
          <a:off x="1175385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7772" name="AutoShape 31">
          <a:extLst>
            <a:ext uri="{FF2B5EF4-FFF2-40B4-BE49-F238E27FC236}">
              <a16:creationId xmlns:a16="http://schemas.microsoft.com/office/drawing/2014/main" id="{6B661860-3A2B-4F86-B5B9-E54E68505BB6}"/>
            </a:ext>
          </a:extLst>
        </xdr:cNvPr>
        <xdr:cNvSpPr>
          <a:spLocks noChangeArrowheads="1"/>
        </xdr:cNvSpPr>
      </xdr:nvSpPr>
      <xdr:spPr bwMode="auto">
        <a:xfrm>
          <a:off x="1175385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981075</xdr:colOff>
      <xdr:row>28</xdr:row>
      <xdr:rowOff>504825</xdr:rowOff>
    </xdr:from>
    <xdr:to>
      <xdr:col>39</xdr:col>
      <xdr:colOff>1162050</xdr:colOff>
      <xdr:row>29</xdr:row>
      <xdr:rowOff>133350</xdr:rowOff>
    </xdr:to>
    <xdr:sp macro="" textlink="">
      <xdr:nvSpPr>
        <xdr:cNvPr id="7773" name="AutoShape 32">
          <a:extLst>
            <a:ext uri="{FF2B5EF4-FFF2-40B4-BE49-F238E27FC236}">
              <a16:creationId xmlns:a16="http://schemas.microsoft.com/office/drawing/2014/main" id="{0B673823-EFF9-47CA-BC34-D0651152ADAF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885825</xdr:colOff>
      <xdr:row>28</xdr:row>
      <xdr:rowOff>457200</xdr:rowOff>
    </xdr:from>
    <xdr:to>
      <xdr:col>2</xdr:col>
      <xdr:colOff>1076325</xdr:colOff>
      <xdr:row>29</xdr:row>
      <xdr:rowOff>85725</xdr:rowOff>
    </xdr:to>
    <xdr:sp macro="" textlink="">
      <xdr:nvSpPr>
        <xdr:cNvPr id="7774" name="AutoShape 35">
          <a:extLst>
            <a:ext uri="{FF2B5EF4-FFF2-40B4-BE49-F238E27FC236}">
              <a16:creationId xmlns:a16="http://schemas.microsoft.com/office/drawing/2014/main" id="{199E3034-B8E2-4EB1-9BDE-71FE7CDC8221}"/>
            </a:ext>
          </a:extLst>
        </xdr:cNvPr>
        <xdr:cNvSpPr>
          <a:spLocks noChangeArrowheads="1"/>
        </xdr:cNvSpPr>
      </xdr:nvSpPr>
      <xdr:spPr bwMode="auto">
        <a:xfrm>
          <a:off x="243840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28</xdr:row>
      <xdr:rowOff>447675</xdr:rowOff>
    </xdr:from>
    <xdr:to>
      <xdr:col>22</xdr:col>
      <xdr:colOff>0</xdr:colOff>
      <xdr:row>29</xdr:row>
      <xdr:rowOff>76200</xdr:rowOff>
    </xdr:to>
    <xdr:sp macro="" textlink="">
      <xdr:nvSpPr>
        <xdr:cNvPr id="7775" name="AutoShape 36">
          <a:extLst>
            <a:ext uri="{FF2B5EF4-FFF2-40B4-BE49-F238E27FC236}">
              <a16:creationId xmlns:a16="http://schemas.microsoft.com/office/drawing/2014/main" id="{16D2E6B6-6A26-48D8-8F0A-777BFF6DE3C8}"/>
            </a:ext>
          </a:extLst>
        </xdr:cNvPr>
        <xdr:cNvSpPr>
          <a:spLocks noChangeArrowheads="1"/>
        </xdr:cNvSpPr>
      </xdr:nvSpPr>
      <xdr:spPr bwMode="auto">
        <a:xfrm>
          <a:off x="99345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723900</xdr:colOff>
      <xdr:row>28</xdr:row>
      <xdr:rowOff>457200</xdr:rowOff>
    </xdr:from>
    <xdr:to>
      <xdr:col>23</xdr:col>
      <xdr:colOff>914400</xdr:colOff>
      <xdr:row>29</xdr:row>
      <xdr:rowOff>85725</xdr:rowOff>
    </xdr:to>
    <xdr:sp macro="" textlink="">
      <xdr:nvSpPr>
        <xdr:cNvPr id="7776" name="AutoShape 37">
          <a:extLst>
            <a:ext uri="{FF2B5EF4-FFF2-40B4-BE49-F238E27FC236}">
              <a16:creationId xmlns:a16="http://schemas.microsoft.com/office/drawing/2014/main" id="{E7D6E49F-5883-4746-A924-21ACFF53C8E4}"/>
            </a:ext>
          </a:extLst>
        </xdr:cNvPr>
        <xdr:cNvSpPr>
          <a:spLocks noChangeArrowheads="1"/>
        </xdr:cNvSpPr>
      </xdr:nvSpPr>
      <xdr:spPr bwMode="auto">
        <a:xfrm>
          <a:off x="11620500" y="5038725"/>
          <a:ext cx="13335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723900</xdr:colOff>
      <xdr:row>28</xdr:row>
      <xdr:rowOff>447675</xdr:rowOff>
    </xdr:from>
    <xdr:to>
      <xdr:col>21</xdr:col>
      <xdr:colOff>914400</xdr:colOff>
      <xdr:row>29</xdr:row>
      <xdr:rowOff>76200</xdr:rowOff>
    </xdr:to>
    <xdr:sp macro="" textlink="">
      <xdr:nvSpPr>
        <xdr:cNvPr id="7777" name="AutoShape 38">
          <a:extLst>
            <a:ext uri="{FF2B5EF4-FFF2-40B4-BE49-F238E27FC236}">
              <a16:creationId xmlns:a16="http://schemas.microsoft.com/office/drawing/2014/main" id="{C128A6D2-28B7-4064-81B5-7AB248DABDE3}"/>
            </a:ext>
          </a:extLst>
        </xdr:cNvPr>
        <xdr:cNvSpPr>
          <a:spLocks noChangeArrowheads="1"/>
        </xdr:cNvSpPr>
      </xdr:nvSpPr>
      <xdr:spPr bwMode="auto">
        <a:xfrm>
          <a:off x="99345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914400</xdr:colOff>
      <xdr:row>28</xdr:row>
      <xdr:rowOff>352425</xdr:rowOff>
    </xdr:from>
    <xdr:to>
      <xdr:col>32</xdr:col>
      <xdr:colOff>1038225</xdr:colOff>
      <xdr:row>28</xdr:row>
      <xdr:rowOff>666750</xdr:rowOff>
    </xdr:to>
    <xdr:sp macro="" textlink="">
      <xdr:nvSpPr>
        <xdr:cNvPr id="7778" name="AutoShape 39">
          <a:extLst>
            <a:ext uri="{FF2B5EF4-FFF2-40B4-BE49-F238E27FC236}">
              <a16:creationId xmlns:a16="http://schemas.microsoft.com/office/drawing/2014/main" id="{5B6E6241-25C9-4C97-99D5-BB83DED4BE22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885825</xdr:colOff>
      <xdr:row>28</xdr:row>
      <xdr:rowOff>457200</xdr:rowOff>
    </xdr:from>
    <xdr:to>
      <xdr:col>25</xdr:col>
      <xdr:colOff>1066800</xdr:colOff>
      <xdr:row>29</xdr:row>
      <xdr:rowOff>85725</xdr:rowOff>
    </xdr:to>
    <xdr:sp macro="" textlink="">
      <xdr:nvSpPr>
        <xdr:cNvPr id="7779" name="AutoShape 40">
          <a:extLst>
            <a:ext uri="{FF2B5EF4-FFF2-40B4-BE49-F238E27FC236}">
              <a16:creationId xmlns:a16="http://schemas.microsoft.com/office/drawing/2014/main" id="{B08C04E4-3300-4AC7-AC86-87C1558AF78E}"/>
            </a:ext>
          </a:extLst>
        </xdr:cNvPr>
        <xdr:cNvSpPr>
          <a:spLocks noChangeArrowheads="1"/>
        </xdr:cNvSpPr>
      </xdr:nvSpPr>
      <xdr:spPr bwMode="auto">
        <a:xfrm>
          <a:off x="134778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7780" name="AutoShape 41">
          <a:extLst>
            <a:ext uri="{FF2B5EF4-FFF2-40B4-BE49-F238E27FC236}">
              <a16:creationId xmlns:a16="http://schemas.microsoft.com/office/drawing/2014/main" id="{CADE70EE-8024-473F-8398-8B292343985B}"/>
            </a:ext>
          </a:extLst>
        </xdr:cNvPr>
        <xdr:cNvSpPr>
          <a:spLocks noChangeArrowheads="1"/>
        </xdr:cNvSpPr>
      </xdr:nvSpPr>
      <xdr:spPr bwMode="auto">
        <a:xfrm>
          <a:off x="1175385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7781" name="AutoShape 42">
          <a:extLst>
            <a:ext uri="{FF2B5EF4-FFF2-40B4-BE49-F238E27FC236}">
              <a16:creationId xmlns:a16="http://schemas.microsoft.com/office/drawing/2014/main" id="{DA5DD0EB-65FD-427C-B855-E7F705E0D427}"/>
            </a:ext>
          </a:extLst>
        </xdr:cNvPr>
        <xdr:cNvSpPr>
          <a:spLocks noChangeArrowheads="1"/>
        </xdr:cNvSpPr>
      </xdr:nvSpPr>
      <xdr:spPr bwMode="auto">
        <a:xfrm>
          <a:off x="1175385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981075</xdr:colOff>
      <xdr:row>28</xdr:row>
      <xdr:rowOff>504825</xdr:rowOff>
    </xdr:from>
    <xdr:to>
      <xdr:col>39</xdr:col>
      <xdr:colOff>1162050</xdr:colOff>
      <xdr:row>29</xdr:row>
      <xdr:rowOff>133350</xdr:rowOff>
    </xdr:to>
    <xdr:sp macro="" textlink="">
      <xdr:nvSpPr>
        <xdr:cNvPr id="7782" name="AutoShape 43">
          <a:extLst>
            <a:ext uri="{FF2B5EF4-FFF2-40B4-BE49-F238E27FC236}">
              <a16:creationId xmlns:a16="http://schemas.microsoft.com/office/drawing/2014/main" id="{2FBC629F-F7E2-4B56-B39F-C64AEB0963BA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914400</xdr:colOff>
      <xdr:row>28</xdr:row>
      <xdr:rowOff>352425</xdr:rowOff>
    </xdr:from>
    <xdr:to>
      <xdr:col>35</xdr:col>
      <xdr:colOff>1038225</xdr:colOff>
      <xdr:row>28</xdr:row>
      <xdr:rowOff>647700</xdr:rowOff>
    </xdr:to>
    <xdr:sp macro="" textlink="">
      <xdr:nvSpPr>
        <xdr:cNvPr id="7783" name="AutoShape 28">
          <a:extLst>
            <a:ext uri="{FF2B5EF4-FFF2-40B4-BE49-F238E27FC236}">
              <a16:creationId xmlns:a16="http://schemas.microsoft.com/office/drawing/2014/main" id="{3C162977-0332-49B1-9EA5-757A33AFDEA5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914400</xdr:colOff>
      <xdr:row>28</xdr:row>
      <xdr:rowOff>352425</xdr:rowOff>
    </xdr:from>
    <xdr:to>
      <xdr:col>35</xdr:col>
      <xdr:colOff>1038225</xdr:colOff>
      <xdr:row>28</xdr:row>
      <xdr:rowOff>666750</xdr:rowOff>
    </xdr:to>
    <xdr:sp macro="" textlink="">
      <xdr:nvSpPr>
        <xdr:cNvPr id="7784" name="AutoShape 39">
          <a:extLst>
            <a:ext uri="{FF2B5EF4-FFF2-40B4-BE49-F238E27FC236}">
              <a16:creationId xmlns:a16="http://schemas.microsoft.com/office/drawing/2014/main" id="{689BA214-1B75-45F6-B5F5-2CA60B049E2E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619125</xdr:colOff>
      <xdr:row>3</xdr:row>
      <xdr:rowOff>38792</xdr:rowOff>
    </xdr:from>
    <xdr:to>
      <xdr:col>11</xdr:col>
      <xdr:colOff>829277</xdr:colOff>
      <xdr:row>6</xdr:row>
      <xdr:rowOff>107673</xdr:rowOff>
    </xdr:to>
    <xdr:sp macro="" textlink="">
      <xdr:nvSpPr>
        <xdr:cNvPr id="3" name="AutoShape 81">
          <a:extLst>
            <a:ext uri="{FF2B5EF4-FFF2-40B4-BE49-F238E27FC236}">
              <a16:creationId xmlns:a16="http://schemas.microsoft.com/office/drawing/2014/main" id="{E8DE675D-484F-47D4-B490-7CFA63C5A36E}"/>
            </a:ext>
          </a:extLst>
        </xdr:cNvPr>
        <xdr:cNvSpPr>
          <a:spLocks noChangeArrowheads="1"/>
        </xdr:cNvSpPr>
      </xdr:nvSpPr>
      <xdr:spPr bwMode="auto">
        <a:xfrm>
          <a:off x="9077325" y="715067"/>
          <a:ext cx="2343752" cy="726106"/>
        </a:xfrm>
        <a:prstGeom prst="wedgeRoundRectCallout">
          <a:avLst>
            <a:gd name="adj1" fmla="val 30744"/>
            <a:gd name="adj2" fmla="val -87334"/>
            <a:gd name="adj3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Объем дотаций на поддержку мер по обеспечению сбалансированности бюджетов поселений за счет субвенций из областного бюджета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F26"/>
  <sheetViews>
    <sheetView topLeftCell="B1" zoomScaleNormal="100" zoomScaleSheetLayoutView="85" workbookViewId="0">
      <selection activeCell="H27" sqref="H27"/>
    </sheetView>
  </sheetViews>
  <sheetFormatPr defaultColWidth="8.83203125" defaultRowHeight="12.75" x14ac:dyDescent="0.2"/>
  <cols>
    <col min="1" max="1" width="5.1640625" style="1" customWidth="1"/>
    <col min="2" max="2" width="24.6640625" style="1" customWidth="1"/>
    <col min="3" max="3" width="14" style="1" customWidth="1"/>
    <col min="4" max="4" width="13.5" style="1" customWidth="1"/>
    <col min="5" max="5" width="13.6640625" style="1" customWidth="1"/>
    <col min="6" max="6" width="16.1640625" style="1" customWidth="1"/>
    <col min="7" max="7" width="14.1640625" style="1" customWidth="1"/>
    <col min="8" max="8" width="12.83203125" style="1" customWidth="1"/>
    <col min="9" max="9" width="18.5" style="1" customWidth="1"/>
    <col min="10" max="10" width="16" style="1" customWidth="1"/>
    <col min="11" max="11" width="14.6640625" style="1" customWidth="1"/>
    <col min="12" max="12" width="22.83203125" style="1" customWidth="1"/>
    <col min="13" max="13" width="19.1640625" style="1" customWidth="1"/>
    <col min="14" max="14" width="20" style="1" customWidth="1"/>
    <col min="15" max="15" width="18.33203125" style="1" customWidth="1"/>
    <col min="16" max="32" width="8.83203125" style="7"/>
    <col min="33" max="16384" width="8.83203125" style="1"/>
  </cols>
  <sheetData>
    <row r="1" spans="1:32" s="85" customFormat="1" ht="18.75" x14ac:dyDescent="0.3">
      <c r="A1" s="82"/>
      <c r="B1" s="83"/>
      <c r="C1" s="84"/>
      <c r="K1" s="86"/>
      <c r="N1" s="88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</row>
    <row r="2" spans="1:32" s="85" customFormat="1" ht="17.649999999999999" customHeight="1" x14ac:dyDescent="0.35">
      <c r="A2" s="182"/>
      <c r="B2" s="182"/>
      <c r="C2" s="113" t="s">
        <v>103</v>
      </c>
      <c r="D2" s="111"/>
      <c r="E2" s="111"/>
      <c r="F2" s="111"/>
      <c r="G2" s="111"/>
      <c r="H2" s="111"/>
      <c r="I2" s="90"/>
      <c r="J2" s="91">
        <f>(F24+L2)/F24</f>
        <v>1.0355664565994687</v>
      </c>
      <c r="K2" s="90"/>
      <c r="L2" s="163">
        <v>316</v>
      </c>
      <c r="M2" s="93"/>
      <c r="N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</row>
    <row r="3" spans="1:32" s="85" customFormat="1" ht="17.649999999999999" customHeight="1" x14ac:dyDescent="0.35">
      <c r="A3" s="110"/>
      <c r="B3" s="110"/>
      <c r="C3" s="113" t="s">
        <v>104</v>
      </c>
      <c r="D3" s="111"/>
      <c r="E3" s="111"/>
      <c r="F3" s="111"/>
      <c r="G3" s="111"/>
      <c r="H3" s="111"/>
      <c r="I3" s="90"/>
      <c r="J3" s="89"/>
      <c r="K3" s="89"/>
      <c r="L3" s="89"/>
      <c r="M3" s="93"/>
      <c r="N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</row>
    <row r="4" spans="1:32" s="85" customFormat="1" ht="17.649999999999999" customHeight="1" x14ac:dyDescent="0.35">
      <c r="A4" s="110"/>
      <c r="B4" s="110"/>
      <c r="C4" s="113" t="s">
        <v>159</v>
      </c>
      <c r="D4" s="111"/>
      <c r="E4" s="111"/>
      <c r="F4" s="111"/>
      <c r="G4" s="111"/>
      <c r="H4" s="111"/>
      <c r="I4" s="90"/>
      <c r="J4" s="89"/>
      <c r="K4" s="89"/>
      <c r="L4" s="89"/>
      <c r="M4" s="93"/>
      <c r="N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</row>
    <row r="5" spans="1:32" s="85" customFormat="1" ht="17.649999999999999" customHeight="1" x14ac:dyDescent="0.35">
      <c r="A5" s="110"/>
      <c r="B5" s="110"/>
      <c r="C5" s="113" t="s">
        <v>105</v>
      </c>
      <c r="D5" s="111"/>
      <c r="E5" s="111"/>
      <c r="F5" s="111"/>
      <c r="G5" s="111"/>
      <c r="H5" s="111"/>
      <c r="I5" s="90"/>
      <c r="J5" s="89"/>
      <c r="K5" s="89"/>
      <c r="L5" s="89"/>
      <c r="M5" s="93"/>
      <c r="N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</row>
    <row r="6" spans="1:32" s="85" customFormat="1" ht="17.649999999999999" customHeight="1" x14ac:dyDescent="0.35">
      <c r="A6" s="110"/>
      <c r="B6" s="110"/>
      <c r="C6" s="180" t="s">
        <v>155</v>
      </c>
      <c r="D6" s="180"/>
      <c r="E6" s="180"/>
      <c r="F6" s="180"/>
      <c r="G6" s="180"/>
      <c r="H6" s="111"/>
      <c r="I6" s="90"/>
      <c r="J6" s="89"/>
      <c r="K6" s="89"/>
      <c r="L6" s="89"/>
      <c r="M6" s="93"/>
      <c r="N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</row>
    <row r="7" spans="1:32" s="85" customFormat="1" ht="15.75" customHeight="1" x14ac:dyDescent="0.25">
      <c r="A7" s="2" t="s">
        <v>9</v>
      </c>
      <c r="B7" s="2"/>
      <c r="C7" s="112"/>
      <c r="D7" s="112"/>
      <c r="E7" s="112"/>
      <c r="F7" s="112"/>
      <c r="G7" s="112"/>
      <c r="H7" s="112"/>
      <c r="I7" s="94"/>
      <c r="J7" s="89"/>
      <c r="K7" s="94"/>
      <c r="L7" s="94"/>
      <c r="M7" s="94"/>
      <c r="N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</row>
    <row r="8" spans="1:32" s="85" customFormat="1" ht="13.15" customHeight="1" x14ac:dyDescent="0.2">
      <c r="A8" s="183" t="s">
        <v>1</v>
      </c>
      <c r="B8" s="183" t="s">
        <v>2</v>
      </c>
      <c r="C8" s="184" t="s">
        <v>164</v>
      </c>
      <c r="D8" s="183" t="s">
        <v>3</v>
      </c>
      <c r="E8" s="183" t="s">
        <v>22</v>
      </c>
      <c r="F8" s="183" t="s">
        <v>20</v>
      </c>
      <c r="G8" s="181" t="s">
        <v>23</v>
      </c>
      <c r="H8" s="183" t="s">
        <v>19</v>
      </c>
      <c r="I8" s="183" t="s">
        <v>109</v>
      </c>
      <c r="J8" s="183" t="s">
        <v>21</v>
      </c>
      <c r="K8" s="183" t="s">
        <v>106</v>
      </c>
      <c r="L8" s="10">
        <v>1</v>
      </c>
      <c r="M8" s="183" t="s">
        <v>146</v>
      </c>
      <c r="N8" s="181" t="s">
        <v>108</v>
      </c>
      <c r="O8" s="181" t="s">
        <v>119</v>
      </c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</row>
    <row r="9" spans="1:32" s="85" customFormat="1" ht="13.15" customHeight="1" x14ac:dyDescent="0.2">
      <c r="A9" s="183"/>
      <c r="B9" s="183"/>
      <c r="C9" s="184"/>
      <c r="D9" s="183"/>
      <c r="E9" s="183"/>
      <c r="F9" s="183"/>
      <c r="G9" s="181"/>
      <c r="H9" s="183"/>
      <c r="I9" s="183"/>
      <c r="J9" s="183"/>
      <c r="K9" s="183"/>
      <c r="L9" s="181" t="s">
        <v>107</v>
      </c>
      <c r="M9" s="183"/>
      <c r="N9" s="181"/>
      <c r="O9" s="181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</row>
    <row r="10" spans="1:32" s="85" customFormat="1" ht="112.5" customHeight="1" x14ac:dyDescent="0.2">
      <c r="A10" s="183"/>
      <c r="B10" s="183"/>
      <c r="C10" s="184"/>
      <c r="D10" s="183"/>
      <c r="E10" s="183"/>
      <c r="F10" s="183"/>
      <c r="G10" s="181"/>
      <c r="H10" s="183"/>
      <c r="I10" s="183"/>
      <c r="J10" s="183"/>
      <c r="K10" s="183"/>
      <c r="L10" s="185"/>
      <c r="M10" s="183"/>
      <c r="N10" s="181"/>
      <c r="O10" s="181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</row>
    <row r="11" spans="1:32" s="95" customFormat="1" ht="27" customHeight="1" x14ac:dyDescent="0.2">
      <c r="A11" s="186" t="s">
        <v>41</v>
      </c>
      <c r="B11" s="187"/>
      <c r="C11" s="21">
        <v>1</v>
      </c>
      <c r="D11" s="21">
        <v>2</v>
      </c>
      <c r="E11" s="21">
        <v>3</v>
      </c>
      <c r="F11" s="21">
        <v>4</v>
      </c>
      <c r="G11" s="21" t="s">
        <v>38</v>
      </c>
      <c r="H11" s="21" t="s">
        <v>39</v>
      </c>
      <c r="I11" s="21" t="s">
        <v>17</v>
      </c>
      <c r="J11" s="21" t="s">
        <v>144</v>
      </c>
      <c r="K11" s="21" t="s">
        <v>18</v>
      </c>
      <c r="L11" s="21" t="s">
        <v>42</v>
      </c>
      <c r="M11" s="21" t="s">
        <v>37</v>
      </c>
      <c r="N11" s="21" t="s">
        <v>99</v>
      </c>
      <c r="O11" s="21" t="s">
        <v>100</v>
      </c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</row>
    <row r="12" spans="1:32" s="85" customFormat="1" ht="25.5" x14ac:dyDescent="0.2">
      <c r="A12" s="188"/>
      <c r="B12" s="189"/>
      <c r="C12" s="100" t="s">
        <v>40</v>
      </c>
      <c r="D12" s="100" t="s">
        <v>12</v>
      </c>
      <c r="E12" s="100" t="s">
        <v>13</v>
      </c>
      <c r="F12" s="101"/>
      <c r="G12" s="102"/>
      <c r="H12" s="102"/>
      <c r="I12" s="102"/>
      <c r="J12" s="100"/>
      <c r="K12" s="102"/>
      <c r="L12" s="103">
        <f>ROUND(L2*L8,0)</f>
        <v>316</v>
      </c>
      <c r="M12" s="104"/>
      <c r="N12" s="105"/>
      <c r="O12" s="105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</row>
    <row r="13" spans="1:32" s="7" customFormat="1" ht="18" customHeight="1" x14ac:dyDescent="0.3">
      <c r="A13" s="106">
        <v>1</v>
      </c>
      <c r="B13" s="18" t="s">
        <v>149</v>
      </c>
      <c r="C13" s="135">
        <v>4297</v>
      </c>
      <c r="D13" s="14">
        <f>ИНП2021!U9</f>
        <v>0.96802999999999995</v>
      </c>
      <c r="E13" s="14">
        <f>ИБР2021!AR9</f>
        <v>0.83887999999999996</v>
      </c>
      <c r="F13" s="16">
        <f>ИНП2021!T9</f>
        <v>5446.933</v>
      </c>
      <c r="G13" s="17">
        <f>F13/E13</f>
        <v>6493.101516307458</v>
      </c>
      <c r="H13" s="20">
        <f>F13/C13</f>
        <v>1.2676129858040492</v>
      </c>
      <c r="I13" s="13">
        <f>D13/E13</f>
        <v>1.1539552736982643</v>
      </c>
      <c r="J13" s="115">
        <f>IF(I13&lt;$J$2,$J$2*($J$2-I13)*E13*C13,0)</f>
        <v>0</v>
      </c>
      <c r="K13" s="15">
        <f>J13/$J$24</f>
        <v>0</v>
      </c>
      <c r="L13" s="169">
        <f>ROUND($L$12*K13/$K$24,0)</f>
        <v>0</v>
      </c>
      <c r="M13" s="13">
        <f>I13+L13/(C13*E13*$J$2)</f>
        <v>1.1539552736982643</v>
      </c>
      <c r="N13" s="118">
        <f>ROUND((G13+L13),1)</f>
        <v>6493.1</v>
      </c>
      <c r="O13" s="119">
        <f>ROUND(N13/C13,3)</f>
        <v>1.5109999999999999</v>
      </c>
    </row>
    <row r="14" spans="1:32" s="7" customFormat="1" ht="18.75" x14ac:dyDescent="0.3">
      <c r="A14" s="107">
        <v>2</v>
      </c>
      <c r="B14" s="18" t="s">
        <v>150</v>
      </c>
      <c r="C14" s="135">
        <v>1751</v>
      </c>
      <c r="D14" s="14">
        <f>ИНП2021!U10</f>
        <v>1.10975</v>
      </c>
      <c r="E14" s="14">
        <f>ИБР2021!AR10</f>
        <v>1.27826</v>
      </c>
      <c r="F14" s="16">
        <f>ИНП2021!T10</f>
        <v>2544.5230000000001</v>
      </c>
      <c r="G14" s="17">
        <f t="shared" ref="G14:G23" si="0">F14/E14</f>
        <v>1990.6145854520992</v>
      </c>
      <c r="H14" s="20">
        <f t="shared" ref="H14:H23" si="1">F14/C14</f>
        <v>1.4531827527127357</v>
      </c>
      <c r="I14" s="13">
        <f t="shared" ref="I14:I23" si="2">D14/E14</f>
        <v>0.86817235930092473</v>
      </c>
      <c r="J14" s="115">
        <f t="shared" ref="J14:J23" si="3">IF(I14&lt;$J$2,$J$2*($J$2-I14)*E14*C14,0)</f>
        <v>387.99261498002477</v>
      </c>
      <c r="K14" s="15">
        <f t="shared" ref="K14:K23" si="4">J14/$J$24</f>
        <v>0.56083317522621867</v>
      </c>
      <c r="L14" s="169">
        <f t="shared" ref="L14:L23" si="5">ROUND($L$12*K14/$K$24,0)</f>
        <v>177</v>
      </c>
      <c r="M14" s="13">
        <f t="shared" ref="M14:M23" si="6">I14+L14/(C14*E14*$J$2)</f>
        <v>0.94453658397403528</v>
      </c>
      <c r="N14" s="118">
        <f t="shared" ref="N14:N23" si="7">ROUND((G14+L14),1)</f>
        <v>2167.6</v>
      </c>
      <c r="O14" s="119">
        <f t="shared" ref="O14:O23" si="8">ROUND(N14/C14,3)</f>
        <v>1.238</v>
      </c>
    </row>
    <row r="15" spans="1:32" s="7" customFormat="1" ht="16.5" customHeight="1" x14ac:dyDescent="0.3">
      <c r="A15" s="107">
        <v>3</v>
      </c>
      <c r="B15" s="18" t="s">
        <v>151</v>
      </c>
      <c r="C15" s="135">
        <v>737</v>
      </c>
      <c r="D15" s="14">
        <f>ИНП2021!U11</f>
        <v>0.92564000000000002</v>
      </c>
      <c r="E15" s="14">
        <f>ИБР2021!AR11</f>
        <v>1.27826</v>
      </c>
      <c r="F15" s="16">
        <f>ИНП2021!T11</f>
        <v>893.32</v>
      </c>
      <c r="G15" s="17">
        <f t="shared" si="0"/>
        <v>698.85625772534547</v>
      </c>
      <c r="H15" s="20">
        <f t="shared" si="1"/>
        <v>1.2121031207598372</v>
      </c>
      <c r="I15" s="13">
        <f t="shared" si="2"/>
        <v>0.72414062866709439</v>
      </c>
      <c r="J15" s="115">
        <f t="shared" si="3"/>
        <v>303.82204955640066</v>
      </c>
      <c r="K15" s="15">
        <f t="shared" si="4"/>
        <v>0.43916682477378133</v>
      </c>
      <c r="L15" s="169">
        <f t="shared" si="5"/>
        <v>139</v>
      </c>
      <c r="M15" s="13">
        <f t="shared" si="6"/>
        <v>0.8666193926205451</v>
      </c>
      <c r="N15" s="118">
        <f t="shared" si="7"/>
        <v>837.9</v>
      </c>
      <c r="O15" s="119">
        <f t="shared" si="8"/>
        <v>1.137</v>
      </c>
    </row>
    <row r="16" spans="1:32" s="19" customFormat="1" ht="16.5" hidden="1" customHeight="1" x14ac:dyDescent="0.3">
      <c r="A16" s="108">
        <v>4</v>
      </c>
      <c r="B16" s="18" t="s">
        <v>44</v>
      </c>
      <c r="C16" s="135">
        <f>ИНП2021!C12</f>
        <v>0</v>
      </c>
      <c r="D16" s="14" t="e">
        <f>ИНП2021!U12</f>
        <v>#DIV/0!</v>
      </c>
      <c r="E16" s="14" t="e">
        <f>ИБР2021!AR12</f>
        <v>#DIV/0!</v>
      </c>
      <c r="F16" s="16">
        <f>ИНП2021!T12</f>
        <v>0</v>
      </c>
      <c r="G16" s="26" t="e">
        <f t="shared" si="0"/>
        <v>#DIV/0!</v>
      </c>
      <c r="H16" s="27" t="e">
        <f t="shared" si="1"/>
        <v>#DIV/0!</v>
      </c>
      <c r="I16" s="28" t="e">
        <f t="shared" si="2"/>
        <v>#DIV/0!</v>
      </c>
      <c r="J16" s="115" t="e">
        <f t="shared" si="3"/>
        <v>#DIV/0!</v>
      </c>
      <c r="K16" s="15" t="e">
        <f t="shared" si="4"/>
        <v>#DIV/0!</v>
      </c>
      <c r="L16" s="170" t="e">
        <f t="shared" si="5"/>
        <v>#DIV/0!</v>
      </c>
      <c r="M16" s="13" t="e">
        <f t="shared" si="6"/>
        <v>#DIV/0!</v>
      </c>
      <c r="N16" s="118" t="e">
        <f t="shared" si="7"/>
        <v>#DIV/0!</v>
      </c>
      <c r="O16" s="119" t="e">
        <f t="shared" si="8"/>
        <v>#DIV/0!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s="19" customFormat="1" ht="16.5" hidden="1" customHeight="1" x14ac:dyDescent="0.3">
      <c r="A17" s="109">
        <v>5</v>
      </c>
      <c r="B17" s="18" t="s">
        <v>45</v>
      </c>
      <c r="C17" s="135">
        <f>ИНП2021!C13</f>
        <v>0</v>
      </c>
      <c r="D17" s="14" t="e">
        <f>ИНП2021!U13</f>
        <v>#DIV/0!</v>
      </c>
      <c r="E17" s="14" t="e">
        <f>ИБР2021!AR13</f>
        <v>#DIV/0!</v>
      </c>
      <c r="F17" s="16">
        <f>ИНП2021!T13</f>
        <v>0</v>
      </c>
      <c r="G17" s="26" t="e">
        <f t="shared" si="0"/>
        <v>#DIV/0!</v>
      </c>
      <c r="H17" s="27" t="e">
        <f t="shared" si="1"/>
        <v>#DIV/0!</v>
      </c>
      <c r="I17" s="28" t="e">
        <f t="shared" si="2"/>
        <v>#DIV/0!</v>
      </c>
      <c r="J17" s="115" t="e">
        <f t="shared" si="3"/>
        <v>#DIV/0!</v>
      </c>
      <c r="K17" s="15" t="e">
        <f t="shared" si="4"/>
        <v>#DIV/0!</v>
      </c>
      <c r="L17" s="170" t="e">
        <f t="shared" si="5"/>
        <v>#DIV/0!</v>
      </c>
      <c r="M17" s="13" t="e">
        <f t="shared" si="6"/>
        <v>#DIV/0!</v>
      </c>
      <c r="N17" s="118" t="e">
        <f t="shared" si="7"/>
        <v>#DIV/0!</v>
      </c>
      <c r="O17" s="119" t="e">
        <f t="shared" si="8"/>
        <v>#DIV/0!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s="19" customFormat="1" ht="16.5" hidden="1" customHeight="1" x14ac:dyDescent="0.3">
      <c r="A18" s="109">
        <v>6</v>
      </c>
      <c r="B18" s="18" t="s">
        <v>46</v>
      </c>
      <c r="C18" s="135">
        <f>ИНП2021!C14</f>
        <v>0</v>
      </c>
      <c r="D18" s="14" t="e">
        <f>ИНП2021!U14</f>
        <v>#DIV/0!</v>
      </c>
      <c r="E18" s="14" t="e">
        <f>ИБР2021!AR14</f>
        <v>#DIV/0!</v>
      </c>
      <c r="F18" s="16">
        <f>ИНП2021!T14</f>
        <v>0</v>
      </c>
      <c r="G18" s="26" t="e">
        <f t="shared" si="0"/>
        <v>#DIV/0!</v>
      </c>
      <c r="H18" s="27" t="e">
        <f t="shared" si="1"/>
        <v>#DIV/0!</v>
      </c>
      <c r="I18" s="28" t="e">
        <f t="shared" si="2"/>
        <v>#DIV/0!</v>
      </c>
      <c r="J18" s="115" t="e">
        <f t="shared" si="3"/>
        <v>#DIV/0!</v>
      </c>
      <c r="K18" s="15" t="e">
        <f t="shared" si="4"/>
        <v>#DIV/0!</v>
      </c>
      <c r="L18" s="170" t="e">
        <f t="shared" si="5"/>
        <v>#DIV/0!</v>
      </c>
      <c r="M18" s="13" t="e">
        <f t="shared" si="6"/>
        <v>#DIV/0!</v>
      </c>
      <c r="N18" s="118" t="e">
        <f t="shared" si="7"/>
        <v>#DIV/0!</v>
      </c>
      <c r="O18" s="119" t="e">
        <f t="shared" si="8"/>
        <v>#DIV/0!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s="19" customFormat="1" ht="16.5" hidden="1" customHeight="1" x14ac:dyDescent="0.3">
      <c r="A19" s="108">
        <v>7</v>
      </c>
      <c r="B19" s="18" t="s">
        <v>47</v>
      </c>
      <c r="C19" s="135">
        <f>ИНП2021!C15</f>
        <v>0</v>
      </c>
      <c r="D19" s="14" t="e">
        <f>ИНП2021!U15</f>
        <v>#DIV/0!</v>
      </c>
      <c r="E19" s="14" t="e">
        <f>ИБР2021!AR15</f>
        <v>#DIV/0!</v>
      </c>
      <c r="F19" s="16">
        <f>ИНП2021!T15</f>
        <v>0</v>
      </c>
      <c r="G19" s="26" t="e">
        <f t="shared" si="0"/>
        <v>#DIV/0!</v>
      </c>
      <c r="H19" s="27" t="e">
        <f t="shared" si="1"/>
        <v>#DIV/0!</v>
      </c>
      <c r="I19" s="28" t="e">
        <f t="shared" si="2"/>
        <v>#DIV/0!</v>
      </c>
      <c r="J19" s="115" t="e">
        <f t="shared" si="3"/>
        <v>#DIV/0!</v>
      </c>
      <c r="K19" s="15" t="e">
        <f t="shared" si="4"/>
        <v>#DIV/0!</v>
      </c>
      <c r="L19" s="170" t="e">
        <f t="shared" si="5"/>
        <v>#DIV/0!</v>
      </c>
      <c r="M19" s="13" t="e">
        <f t="shared" si="6"/>
        <v>#DIV/0!</v>
      </c>
      <c r="N19" s="118" t="e">
        <f t="shared" si="7"/>
        <v>#DIV/0!</v>
      </c>
      <c r="O19" s="119" t="e">
        <f t="shared" si="8"/>
        <v>#DIV/0!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s="19" customFormat="1" ht="16.5" hidden="1" customHeight="1" x14ac:dyDescent="0.3">
      <c r="A20" s="109">
        <v>8</v>
      </c>
      <c r="B20" s="18" t="s">
        <v>48</v>
      </c>
      <c r="C20" s="135">
        <f>ИНП2021!C16</f>
        <v>0</v>
      </c>
      <c r="D20" s="14" t="e">
        <f>ИНП2021!U16</f>
        <v>#DIV/0!</v>
      </c>
      <c r="E20" s="14" t="e">
        <f>ИБР2021!AR16</f>
        <v>#DIV/0!</v>
      </c>
      <c r="F20" s="16">
        <f>ИНП2021!T16</f>
        <v>0</v>
      </c>
      <c r="G20" s="26" t="e">
        <f t="shared" si="0"/>
        <v>#DIV/0!</v>
      </c>
      <c r="H20" s="27" t="e">
        <f t="shared" si="1"/>
        <v>#DIV/0!</v>
      </c>
      <c r="I20" s="28" t="e">
        <f t="shared" si="2"/>
        <v>#DIV/0!</v>
      </c>
      <c r="J20" s="115" t="e">
        <f t="shared" si="3"/>
        <v>#DIV/0!</v>
      </c>
      <c r="K20" s="15" t="e">
        <f t="shared" si="4"/>
        <v>#DIV/0!</v>
      </c>
      <c r="L20" s="170" t="e">
        <f t="shared" si="5"/>
        <v>#DIV/0!</v>
      </c>
      <c r="M20" s="13" t="e">
        <f t="shared" si="6"/>
        <v>#DIV/0!</v>
      </c>
      <c r="N20" s="118" t="e">
        <f t="shared" si="7"/>
        <v>#DIV/0!</v>
      </c>
      <c r="O20" s="119" t="e">
        <f t="shared" si="8"/>
        <v>#DIV/0!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s="19" customFormat="1" ht="16.5" hidden="1" customHeight="1" x14ac:dyDescent="0.3">
      <c r="A21" s="109">
        <v>9</v>
      </c>
      <c r="B21" s="18" t="s">
        <v>49</v>
      </c>
      <c r="C21" s="135">
        <f>ИНП2021!C17</f>
        <v>0</v>
      </c>
      <c r="D21" s="14" t="e">
        <f>ИНП2021!U17</f>
        <v>#DIV/0!</v>
      </c>
      <c r="E21" s="14" t="e">
        <f>ИБР2021!AR17</f>
        <v>#DIV/0!</v>
      </c>
      <c r="F21" s="16">
        <f>ИНП2021!T17</f>
        <v>0</v>
      </c>
      <c r="G21" s="26" t="e">
        <f t="shared" si="0"/>
        <v>#DIV/0!</v>
      </c>
      <c r="H21" s="27" t="e">
        <f t="shared" si="1"/>
        <v>#DIV/0!</v>
      </c>
      <c r="I21" s="28" t="e">
        <f t="shared" si="2"/>
        <v>#DIV/0!</v>
      </c>
      <c r="J21" s="115" t="e">
        <f t="shared" si="3"/>
        <v>#DIV/0!</v>
      </c>
      <c r="K21" s="15" t="e">
        <f t="shared" si="4"/>
        <v>#DIV/0!</v>
      </c>
      <c r="L21" s="170" t="e">
        <f t="shared" si="5"/>
        <v>#DIV/0!</v>
      </c>
      <c r="M21" s="13" t="e">
        <f t="shared" si="6"/>
        <v>#DIV/0!</v>
      </c>
      <c r="N21" s="118" t="e">
        <f t="shared" si="7"/>
        <v>#DIV/0!</v>
      </c>
      <c r="O21" s="119" t="e">
        <f t="shared" si="8"/>
        <v>#DIV/0!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s="19" customFormat="1" ht="16.5" hidden="1" customHeight="1" x14ac:dyDescent="0.3">
      <c r="A22" s="108">
        <v>10</v>
      </c>
      <c r="B22" s="18" t="s">
        <v>50</v>
      </c>
      <c r="C22" s="135">
        <f>ИНП2021!C18</f>
        <v>0</v>
      </c>
      <c r="D22" s="14" t="e">
        <f>ИНП2021!U18</f>
        <v>#DIV/0!</v>
      </c>
      <c r="E22" s="14" t="e">
        <f>ИБР2021!AR18</f>
        <v>#DIV/0!</v>
      </c>
      <c r="F22" s="16">
        <f>ИНП2021!T18</f>
        <v>0</v>
      </c>
      <c r="G22" s="26" t="e">
        <f t="shared" si="0"/>
        <v>#DIV/0!</v>
      </c>
      <c r="H22" s="27" t="e">
        <f t="shared" si="1"/>
        <v>#DIV/0!</v>
      </c>
      <c r="I22" s="28" t="e">
        <f t="shared" si="2"/>
        <v>#DIV/0!</v>
      </c>
      <c r="J22" s="115" t="e">
        <f t="shared" si="3"/>
        <v>#DIV/0!</v>
      </c>
      <c r="K22" s="15" t="e">
        <f t="shared" si="4"/>
        <v>#DIV/0!</v>
      </c>
      <c r="L22" s="170" t="e">
        <f t="shared" si="5"/>
        <v>#DIV/0!</v>
      </c>
      <c r="M22" s="13" t="e">
        <f t="shared" si="6"/>
        <v>#DIV/0!</v>
      </c>
      <c r="N22" s="118" t="e">
        <f t="shared" si="7"/>
        <v>#DIV/0!</v>
      </c>
      <c r="O22" s="119" t="e">
        <f t="shared" si="8"/>
        <v>#DIV/0!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s="19" customFormat="1" ht="16.5" hidden="1" customHeight="1" x14ac:dyDescent="0.3">
      <c r="A23" s="109">
        <v>11</v>
      </c>
      <c r="B23" s="18" t="s">
        <v>51</v>
      </c>
      <c r="C23" s="135">
        <f>ИНП2021!C19</f>
        <v>0</v>
      </c>
      <c r="D23" s="14" t="e">
        <f>ИНП2021!U19</f>
        <v>#DIV/0!</v>
      </c>
      <c r="E23" s="14" t="e">
        <f>ИБР2021!AR19</f>
        <v>#DIV/0!</v>
      </c>
      <c r="F23" s="16">
        <f>ИНП2021!T19</f>
        <v>0</v>
      </c>
      <c r="G23" s="26" t="e">
        <f t="shared" si="0"/>
        <v>#DIV/0!</v>
      </c>
      <c r="H23" s="27" t="e">
        <f t="shared" si="1"/>
        <v>#DIV/0!</v>
      </c>
      <c r="I23" s="28" t="e">
        <f t="shared" si="2"/>
        <v>#DIV/0!</v>
      </c>
      <c r="J23" s="115" t="e">
        <f t="shared" si="3"/>
        <v>#DIV/0!</v>
      </c>
      <c r="K23" s="15" t="e">
        <f t="shared" si="4"/>
        <v>#DIV/0!</v>
      </c>
      <c r="L23" s="170" t="e">
        <f t="shared" si="5"/>
        <v>#DIV/0!</v>
      </c>
      <c r="M23" s="13" t="e">
        <f t="shared" si="6"/>
        <v>#DIV/0!</v>
      </c>
      <c r="N23" s="118" t="e">
        <f t="shared" si="7"/>
        <v>#DIV/0!</v>
      </c>
      <c r="O23" s="119" t="e">
        <f t="shared" si="8"/>
        <v>#DIV/0!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8.75" x14ac:dyDescent="0.3">
      <c r="A24" s="179" t="s">
        <v>0</v>
      </c>
      <c r="B24" s="179"/>
      <c r="C24" s="136">
        <f>SUM(C13:C23)</f>
        <v>6785</v>
      </c>
      <c r="D24" s="117">
        <f>ИНП2021!U20</f>
        <v>1</v>
      </c>
      <c r="E24" s="117">
        <f>ИБР2021!AR20</f>
        <v>1</v>
      </c>
      <c r="F24" s="22">
        <f>SUM(F13:F23)</f>
        <v>8884.7759999999998</v>
      </c>
      <c r="G24" s="22">
        <f>G13+G14+G15</f>
        <v>9182.5723594849023</v>
      </c>
      <c r="H24" s="24">
        <f>AVERAGE(H13:H15)</f>
        <v>1.3109662864255407</v>
      </c>
      <c r="I24" s="23">
        <f>AVERAGE(I13:I15)</f>
        <v>0.91542275388876126</v>
      </c>
      <c r="J24" s="22">
        <f>J13+J14+J15</f>
        <v>691.81466453642543</v>
      </c>
      <c r="K24" s="22">
        <f>K13+K14+K15</f>
        <v>1</v>
      </c>
      <c r="L24" s="171">
        <f>L13+L14+L15</f>
        <v>316</v>
      </c>
      <c r="M24" s="23">
        <f>AVERAGE(M13:M15)</f>
        <v>0.9883704167642815</v>
      </c>
      <c r="N24" s="22">
        <f>SUM(N13:N15)</f>
        <v>9498.6</v>
      </c>
      <c r="O24" s="23">
        <f>AVERAGE(O13:O15)</f>
        <v>1.2953333333333332</v>
      </c>
    </row>
    <row r="25" spans="1:32" x14ac:dyDescent="0.2">
      <c r="A25" s="7"/>
      <c r="B25" s="7"/>
      <c r="C25" s="7"/>
      <c r="D25" s="7"/>
      <c r="E25" s="7"/>
      <c r="F25" s="7"/>
      <c r="G25" s="7"/>
      <c r="H25" s="7"/>
      <c r="I25" s="7"/>
      <c r="J25" s="12"/>
      <c r="K25" s="7"/>
      <c r="L25" s="7"/>
      <c r="M25" s="7"/>
      <c r="N25" s="7"/>
    </row>
    <row r="26" spans="1:32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1"/>
      <c r="M26" s="7"/>
      <c r="N26" s="7"/>
    </row>
  </sheetData>
  <mergeCells count="20">
    <mergeCell ref="L9:L10"/>
    <mergeCell ref="A11:B11"/>
    <mergeCell ref="A12:B12"/>
    <mergeCell ref="I8:I10"/>
    <mergeCell ref="J8:J10"/>
    <mergeCell ref="K8:K10"/>
    <mergeCell ref="E8:E10"/>
    <mergeCell ref="F8:F10"/>
    <mergeCell ref="H8:H10"/>
    <mergeCell ref="D8:D10"/>
    <mergeCell ref="A24:B24"/>
    <mergeCell ref="C6:G6"/>
    <mergeCell ref="O8:O10"/>
    <mergeCell ref="A2:B2"/>
    <mergeCell ref="N8:N10"/>
    <mergeCell ref="G8:G10"/>
    <mergeCell ref="M8:M10"/>
    <mergeCell ref="A8:A10"/>
    <mergeCell ref="B8:B10"/>
    <mergeCell ref="C8:C10"/>
  </mergeCells>
  <phoneticPr fontId="28" type="noConversion"/>
  <pageMargins left="0.47244094488188981" right="0.15748031496062992" top="1.0629921259842521" bottom="0.11811023622047245" header="0.31496062992125984" footer="0.15748031496062992"/>
  <pageSetup paperSize="9" scale="63" fitToWidth="0" orientation="landscape" r:id="rId1"/>
  <headerFooter>
    <oddFooter>Страница  &amp;P из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6" tint="0.79998168889431442"/>
  </sheetPr>
  <dimension ref="A1:W50"/>
  <sheetViews>
    <sheetView tabSelected="1" view="pageBreakPreview" zoomScale="115" zoomScaleNormal="100" zoomScaleSheetLayoutView="115" workbookViewId="0">
      <pane xSplit="2" ySplit="9" topLeftCell="J10" activePane="bottomRight" state="frozen"/>
      <selection activeCell="G21" sqref="G21"/>
      <selection pane="topRight" activeCell="G21" sqref="G21"/>
      <selection pane="bottomLeft" activeCell="G21" sqref="G21"/>
      <selection pane="bottomRight" activeCell="T22" sqref="T22"/>
    </sheetView>
  </sheetViews>
  <sheetFormatPr defaultColWidth="8.83203125" defaultRowHeight="12.75" x14ac:dyDescent="0.2"/>
  <cols>
    <col min="1" max="1" width="5.1640625" style="5" customWidth="1"/>
    <col min="2" max="2" width="21.1640625" style="5" customWidth="1"/>
    <col min="3" max="3" width="14.1640625" style="5" customWidth="1"/>
    <col min="4" max="4" width="11.83203125" style="5" customWidth="1"/>
    <col min="5" max="5" width="13" style="5" customWidth="1"/>
    <col min="6" max="6" width="12.1640625" style="5" customWidth="1"/>
    <col min="7" max="7" width="12.5" style="5" customWidth="1"/>
    <col min="8" max="8" width="11.1640625" style="5" customWidth="1"/>
    <col min="9" max="9" width="19" style="5" customWidth="1"/>
    <col min="10" max="10" width="11.6640625" style="5" customWidth="1"/>
    <col min="11" max="11" width="13.33203125" style="5" customWidth="1"/>
    <col min="12" max="12" width="13.1640625" style="5" customWidth="1"/>
    <col min="13" max="13" width="9.6640625" style="5" customWidth="1"/>
    <col min="14" max="14" width="13.83203125" style="5" customWidth="1"/>
    <col min="15" max="15" width="13.5" style="5" customWidth="1"/>
    <col min="16" max="16" width="13" style="5" customWidth="1"/>
    <col min="17" max="17" width="20" style="5" customWidth="1"/>
    <col min="18" max="18" width="14.83203125" style="5" customWidth="1"/>
    <col min="19" max="19" width="15.83203125" style="5" customWidth="1"/>
    <col min="20" max="20" width="20.33203125" style="5" customWidth="1"/>
    <col min="21" max="21" width="20.1640625" style="5" customWidth="1"/>
    <col min="22" max="16384" width="8.83203125" style="5"/>
  </cols>
  <sheetData>
    <row r="1" spans="1:23" x14ac:dyDescent="0.2">
      <c r="B1" s="6" t="s">
        <v>12</v>
      </c>
      <c r="C1" s="6"/>
    </row>
    <row r="2" spans="1:23" ht="15.4" customHeight="1" x14ac:dyDescent="0.3">
      <c r="C2" s="8" t="s">
        <v>162</v>
      </c>
    </row>
    <row r="3" spans="1:23" x14ac:dyDescent="0.2">
      <c r="A3" s="2" t="s">
        <v>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3" ht="28.5" customHeight="1" x14ac:dyDescent="0.2">
      <c r="A4" s="183" t="s">
        <v>1</v>
      </c>
      <c r="B4" s="183" t="s">
        <v>43</v>
      </c>
      <c r="C4" s="184" t="s">
        <v>164</v>
      </c>
      <c r="D4" s="190" t="s">
        <v>6</v>
      </c>
      <c r="E4" s="190"/>
      <c r="F4" s="190"/>
      <c r="G4" s="190"/>
      <c r="H4" s="190" t="s">
        <v>54</v>
      </c>
      <c r="I4" s="190"/>
      <c r="J4" s="190"/>
      <c r="K4" s="190"/>
      <c r="L4" s="190" t="s">
        <v>16</v>
      </c>
      <c r="M4" s="190"/>
      <c r="N4" s="190"/>
      <c r="O4" s="190"/>
      <c r="P4" s="190" t="s">
        <v>58</v>
      </c>
      <c r="Q4" s="190"/>
      <c r="R4" s="190"/>
      <c r="S4" s="190"/>
      <c r="T4" s="190" t="s">
        <v>14</v>
      </c>
      <c r="U4" s="190" t="s">
        <v>11</v>
      </c>
    </row>
    <row r="5" spans="1:23" ht="13.15" customHeight="1" x14ac:dyDescent="0.2">
      <c r="A5" s="183"/>
      <c r="B5" s="183"/>
      <c r="C5" s="184"/>
      <c r="D5" s="191" t="s">
        <v>33</v>
      </c>
      <c r="E5" s="191" t="s">
        <v>163</v>
      </c>
      <c r="F5" s="191" t="s">
        <v>52</v>
      </c>
      <c r="G5" s="190" t="s">
        <v>15</v>
      </c>
      <c r="H5" s="191" t="s">
        <v>55</v>
      </c>
      <c r="I5" s="183" t="s">
        <v>60</v>
      </c>
      <c r="J5" s="191" t="s">
        <v>52</v>
      </c>
      <c r="K5" s="190" t="s">
        <v>15</v>
      </c>
      <c r="L5" s="191" t="s">
        <v>56</v>
      </c>
      <c r="M5" s="191" t="s">
        <v>35</v>
      </c>
      <c r="N5" s="191" t="s">
        <v>57</v>
      </c>
      <c r="O5" s="190" t="s">
        <v>15</v>
      </c>
      <c r="P5" s="195" t="s">
        <v>55</v>
      </c>
      <c r="Q5" s="183" t="s">
        <v>59</v>
      </c>
      <c r="R5" s="191" t="s">
        <v>57</v>
      </c>
      <c r="S5" s="190" t="s">
        <v>15</v>
      </c>
      <c r="T5" s="190"/>
      <c r="U5" s="190"/>
    </row>
    <row r="6" spans="1:23" ht="159.75" customHeight="1" x14ac:dyDescent="0.2">
      <c r="A6" s="183"/>
      <c r="B6" s="183"/>
      <c r="C6" s="184"/>
      <c r="D6" s="191"/>
      <c r="E6" s="191"/>
      <c r="F6" s="191"/>
      <c r="G6" s="190"/>
      <c r="H6" s="191"/>
      <c r="I6" s="183"/>
      <c r="J6" s="191"/>
      <c r="K6" s="190"/>
      <c r="L6" s="191"/>
      <c r="M6" s="191"/>
      <c r="N6" s="191"/>
      <c r="O6" s="190"/>
      <c r="P6" s="195"/>
      <c r="Q6" s="183"/>
      <c r="R6" s="191"/>
      <c r="S6" s="190"/>
      <c r="T6" s="190"/>
      <c r="U6" s="190"/>
    </row>
    <row r="7" spans="1:23" s="25" customFormat="1" ht="28.5" customHeight="1" x14ac:dyDescent="0.2">
      <c r="A7" s="194" t="s">
        <v>41</v>
      </c>
      <c r="B7" s="194"/>
      <c r="C7" s="21">
        <v>1</v>
      </c>
      <c r="D7" s="96">
        <v>2</v>
      </c>
      <c r="E7" s="96">
        <v>3</v>
      </c>
      <c r="F7" s="96">
        <v>4</v>
      </c>
      <c r="G7" s="96" t="s">
        <v>53</v>
      </c>
      <c r="H7" s="96">
        <v>6</v>
      </c>
      <c r="I7" s="96">
        <v>7</v>
      </c>
      <c r="J7" s="96">
        <v>8</v>
      </c>
      <c r="K7" s="96" t="s">
        <v>94</v>
      </c>
      <c r="L7" s="96">
        <v>10</v>
      </c>
      <c r="M7" s="96">
        <v>11</v>
      </c>
      <c r="N7" s="96">
        <v>12</v>
      </c>
      <c r="O7" s="96" t="s">
        <v>95</v>
      </c>
      <c r="P7" s="96">
        <v>14</v>
      </c>
      <c r="Q7" s="96">
        <v>15</v>
      </c>
      <c r="R7" s="96">
        <v>16</v>
      </c>
      <c r="S7" s="96" t="s">
        <v>96</v>
      </c>
      <c r="T7" s="97" t="s">
        <v>97</v>
      </c>
      <c r="U7" s="98" t="s">
        <v>98</v>
      </c>
    </row>
    <row r="8" spans="1:23" s="25" customFormat="1" ht="13.5" x14ac:dyDescent="0.25">
      <c r="A8" s="193"/>
      <c r="B8" s="193"/>
      <c r="C8" s="140" t="s">
        <v>40</v>
      </c>
      <c r="D8" s="40"/>
      <c r="E8" s="140"/>
      <c r="F8" s="140" t="s">
        <v>34</v>
      </c>
      <c r="G8" s="40"/>
      <c r="H8" s="40"/>
      <c r="I8" s="40"/>
      <c r="J8" s="140" t="s">
        <v>34</v>
      </c>
      <c r="K8" s="29"/>
      <c r="L8" s="40"/>
      <c r="M8" s="140" t="s">
        <v>34</v>
      </c>
      <c r="N8" s="140" t="s">
        <v>34</v>
      </c>
      <c r="O8" s="40"/>
      <c r="P8" s="40"/>
      <c r="Q8" s="40"/>
      <c r="R8" s="140" t="s">
        <v>34</v>
      </c>
      <c r="S8" s="40"/>
      <c r="T8" s="29"/>
      <c r="U8" s="30" t="s">
        <v>8</v>
      </c>
    </row>
    <row r="9" spans="1:23" s="25" customFormat="1" ht="16.5" x14ac:dyDescent="0.25">
      <c r="A9" s="31" t="s">
        <v>28</v>
      </c>
      <c r="B9" s="18" t="s">
        <v>149</v>
      </c>
      <c r="C9" s="135">
        <v>4297</v>
      </c>
      <c r="D9" s="177">
        <v>350</v>
      </c>
      <c r="E9" s="158">
        <v>14.29</v>
      </c>
      <c r="F9" s="158">
        <v>0.2</v>
      </c>
      <c r="G9" s="164">
        <f>ROUND(D9*F9*E9,3)</f>
        <v>1000.3</v>
      </c>
      <c r="H9" s="41">
        <v>1235</v>
      </c>
      <c r="I9" s="41">
        <v>0</v>
      </c>
      <c r="J9" s="33">
        <v>1</v>
      </c>
      <c r="K9" s="35">
        <f>ROUND((H9+I9)*J9,0)</f>
        <v>1235</v>
      </c>
      <c r="L9" s="157">
        <v>1090.7</v>
      </c>
      <c r="M9" s="33">
        <v>0.06</v>
      </c>
      <c r="N9" s="33">
        <v>0.3</v>
      </c>
      <c r="O9" s="164">
        <f>ROUND(L9*M9*N9,3)</f>
        <v>19.632999999999999</v>
      </c>
      <c r="P9" s="159">
        <v>3174.6</v>
      </c>
      <c r="Q9" s="178">
        <v>17.399999999999999</v>
      </c>
      <c r="R9" s="33">
        <v>1</v>
      </c>
      <c r="S9" s="165">
        <f>ROUND((P9+Q9)*R9,3)</f>
        <v>3192</v>
      </c>
      <c r="T9" s="165">
        <f>G9+K9+O9+S9</f>
        <v>5446.933</v>
      </c>
      <c r="U9" s="36">
        <f>ROUND((T9/C9)/($T$20/$C$20),5)</f>
        <v>0.96802999999999995</v>
      </c>
      <c r="V9" s="37"/>
      <c r="W9" s="38"/>
    </row>
    <row r="10" spans="1:23" s="25" customFormat="1" ht="16.5" x14ac:dyDescent="0.25">
      <c r="A10" s="31" t="s">
        <v>24</v>
      </c>
      <c r="B10" s="18" t="s">
        <v>150</v>
      </c>
      <c r="C10" s="135">
        <v>1751</v>
      </c>
      <c r="D10" s="177">
        <v>140</v>
      </c>
      <c r="E10" s="158">
        <v>14.29</v>
      </c>
      <c r="F10" s="158">
        <v>0.2</v>
      </c>
      <c r="G10" s="164">
        <f>ROUND(D10*F10*E10,3)</f>
        <v>400.12</v>
      </c>
      <c r="H10" s="41">
        <v>164</v>
      </c>
      <c r="I10" s="41">
        <v>0</v>
      </c>
      <c r="J10" s="33">
        <v>1</v>
      </c>
      <c r="K10" s="35">
        <f t="shared" ref="K10:K19" si="0">ROUND((H10+I10)*J10,0)</f>
        <v>164</v>
      </c>
      <c r="L10" s="157">
        <v>911.3</v>
      </c>
      <c r="M10" s="33">
        <v>0.06</v>
      </c>
      <c r="N10" s="33">
        <v>0.3</v>
      </c>
      <c r="O10" s="164">
        <f>ROUND(L10*M10*N10,3)</f>
        <v>16.402999999999999</v>
      </c>
      <c r="P10" s="159">
        <v>1941.4</v>
      </c>
      <c r="Q10" s="178">
        <v>22.6</v>
      </c>
      <c r="R10" s="33">
        <v>1</v>
      </c>
      <c r="S10" s="165">
        <f>ROUND((P10+Q10)*R10,3)</f>
        <v>1964</v>
      </c>
      <c r="T10" s="165">
        <f t="shared" ref="T10:T19" si="1">G10+K10+O10+S10</f>
        <v>2544.5230000000001</v>
      </c>
      <c r="U10" s="36">
        <f t="shared" ref="U10:U19" si="2">ROUND((T10/C10)/($T$20/$C$20),5)</f>
        <v>1.10975</v>
      </c>
      <c r="V10" s="37"/>
      <c r="W10" s="38"/>
    </row>
    <row r="11" spans="1:23" s="25" customFormat="1" ht="16.5" x14ac:dyDescent="0.25">
      <c r="A11" s="31" t="s">
        <v>27</v>
      </c>
      <c r="B11" s="18" t="s">
        <v>151</v>
      </c>
      <c r="C11" s="135">
        <v>737</v>
      </c>
      <c r="D11" s="177">
        <v>17</v>
      </c>
      <c r="E11" s="158">
        <v>14.29</v>
      </c>
      <c r="F11" s="158">
        <v>0.2</v>
      </c>
      <c r="G11" s="164">
        <f>ROUND(D11*F11*E11,3)</f>
        <v>48.585999999999999</v>
      </c>
      <c r="H11" s="41">
        <v>127</v>
      </c>
      <c r="I11" s="41">
        <v>0</v>
      </c>
      <c r="J11" s="33">
        <v>1</v>
      </c>
      <c r="K11" s="35">
        <f t="shared" si="0"/>
        <v>127</v>
      </c>
      <c r="L11" s="157">
        <v>1651.9</v>
      </c>
      <c r="M11" s="33">
        <v>0.06</v>
      </c>
      <c r="N11" s="33">
        <v>0.3</v>
      </c>
      <c r="O11" s="164">
        <f>ROUND(L11*M11*N11,3)</f>
        <v>29.734000000000002</v>
      </c>
      <c r="P11" s="159">
        <v>675</v>
      </c>
      <c r="Q11" s="178">
        <v>13</v>
      </c>
      <c r="R11" s="33">
        <v>1</v>
      </c>
      <c r="S11" s="165">
        <f>ROUND((P11+Q11)*R11,3)</f>
        <v>688</v>
      </c>
      <c r="T11" s="165">
        <f t="shared" si="1"/>
        <v>893.32</v>
      </c>
      <c r="U11" s="36">
        <f t="shared" si="2"/>
        <v>0.92564000000000002</v>
      </c>
      <c r="V11" s="37"/>
      <c r="W11" s="38"/>
    </row>
    <row r="12" spans="1:23" s="25" customFormat="1" ht="15.75" hidden="1" x14ac:dyDescent="0.25">
      <c r="A12" s="31" t="s">
        <v>25</v>
      </c>
      <c r="B12" s="18" t="s">
        <v>44</v>
      </c>
      <c r="C12" s="114"/>
      <c r="D12" s="32"/>
      <c r="E12" s="34"/>
      <c r="F12" s="33"/>
      <c r="G12" s="165">
        <f t="shared" ref="G12:G19" si="3">ROUND(D12*F12*E12,2)</f>
        <v>0</v>
      </c>
      <c r="H12" s="41"/>
      <c r="I12" s="41">
        <v>0</v>
      </c>
      <c r="J12" s="33">
        <v>1</v>
      </c>
      <c r="K12" s="35">
        <f t="shared" si="0"/>
        <v>0</v>
      </c>
      <c r="L12" s="157"/>
      <c r="M12" s="33">
        <v>0.06</v>
      </c>
      <c r="N12" s="33"/>
      <c r="O12" s="164">
        <f t="shared" ref="O12:O19" si="4">ROUND(L12*M12*N12,0)</f>
        <v>0</v>
      </c>
      <c r="P12" s="159"/>
      <c r="Q12" s="165"/>
      <c r="R12" s="33">
        <v>1</v>
      </c>
      <c r="S12" s="165">
        <f t="shared" ref="S12:S19" si="5">ROUND((P12+Q12)*R12,0)</f>
        <v>0</v>
      </c>
      <c r="T12" s="165">
        <f t="shared" si="1"/>
        <v>0</v>
      </c>
      <c r="U12" s="36" t="e">
        <f t="shared" si="2"/>
        <v>#DIV/0!</v>
      </c>
      <c r="V12" s="37"/>
      <c r="W12" s="38"/>
    </row>
    <row r="13" spans="1:23" s="25" customFormat="1" ht="15.75" hidden="1" x14ac:dyDescent="0.25">
      <c r="A13" s="31" t="s">
        <v>29</v>
      </c>
      <c r="B13" s="18" t="s">
        <v>45</v>
      </c>
      <c r="C13" s="114"/>
      <c r="D13" s="32"/>
      <c r="E13" s="34"/>
      <c r="F13" s="33"/>
      <c r="G13" s="165">
        <f t="shared" si="3"/>
        <v>0</v>
      </c>
      <c r="H13" s="41"/>
      <c r="I13" s="41">
        <v>0</v>
      </c>
      <c r="J13" s="33">
        <v>1</v>
      </c>
      <c r="K13" s="35">
        <f t="shared" si="0"/>
        <v>0</v>
      </c>
      <c r="L13" s="157"/>
      <c r="M13" s="33">
        <v>0.06</v>
      </c>
      <c r="N13" s="33"/>
      <c r="O13" s="164">
        <f t="shared" si="4"/>
        <v>0</v>
      </c>
      <c r="P13" s="159"/>
      <c r="Q13" s="165"/>
      <c r="R13" s="33">
        <v>1</v>
      </c>
      <c r="S13" s="165">
        <f t="shared" si="5"/>
        <v>0</v>
      </c>
      <c r="T13" s="165">
        <f t="shared" si="1"/>
        <v>0</v>
      </c>
      <c r="U13" s="36" t="e">
        <f t="shared" si="2"/>
        <v>#DIV/0!</v>
      </c>
      <c r="V13" s="37"/>
      <c r="W13" s="38"/>
    </row>
    <row r="14" spans="1:23" s="25" customFormat="1" ht="15.75" hidden="1" x14ac:dyDescent="0.25">
      <c r="A14" s="31" t="s">
        <v>30</v>
      </c>
      <c r="B14" s="18" t="s">
        <v>46</v>
      </c>
      <c r="C14" s="114"/>
      <c r="D14" s="32"/>
      <c r="E14" s="34"/>
      <c r="F14" s="33"/>
      <c r="G14" s="165">
        <f t="shared" si="3"/>
        <v>0</v>
      </c>
      <c r="H14" s="41"/>
      <c r="I14" s="41">
        <v>0</v>
      </c>
      <c r="J14" s="33">
        <v>1</v>
      </c>
      <c r="K14" s="35">
        <f t="shared" si="0"/>
        <v>0</v>
      </c>
      <c r="L14" s="157"/>
      <c r="M14" s="33">
        <v>0.06</v>
      </c>
      <c r="N14" s="33"/>
      <c r="O14" s="164">
        <f t="shared" si="4"/>
        <v>0</v>
      </c>
      <c r="P14" s="159"/>
      <c r="Q14" s="165"/>
      <c r="R14" s="33">
        <v>1</v>
      </c>
      <c r="S14" s="165">
        <f t="shared" si="5"/>
        <v>0</v>
      </c>
      <c r="T14" s="165">
        <f t="shared" si="1"/>
        <v>0</v>
      </c>
      <c r="U14" s="36" t="e">
        <f t="shared" si="2"/>
        <v>#DIV/0!</v>
      </c>
      <c r="V14" s="37"/>
      <c r="W14" s="38"/>
    </row>
    <row r="15" spans="1:23" s="25" customFormat="1" ht="15.75" hidden="1" x14ac:dyDescent="0.25">
      <c r="A15" s="31" t="s">
        <v>26</v>
      </c>
      <c r="B15" s="18" t="s">
        <v>47</v>
      </c>
      <c r="C15" s="114"/>
      <c r="D15" s="32"/>
      <c r="E15" s="34"/>
      <c r="F15" s="33"/>
      <c r="G15" s="165">
        <f t="shared" si="3"/>
        <v>0</v>
      </c>
      <c r="H15" s="41"/>
      <c r="I15" s="41">
        <v>0</v>
      </c>
      <c r="J15" s="33">
        <v>1</v>
      </c>
      <c r="K15" s="35">
        <f t="shared" si="0"/>
        <v>0</v>
      </c>
      <c r="L15" s="157"/>
      <c r="M15" s="33">
        <v>0.06</v>
      </c>
      <c r="N15" s="33"/>
      <c r="O15" s="164">
        <f t="shared" si="4"/>
        <v>0</v>
      </c>
      <c r="P15" s="159"/>
      <c r="Q15" s="165"/>
      <c r="R15" s="33">
        <v>1</v>
      </c>
      <c r="S15" s="165">
        <f t="shared" si="5"/>
        <v>0</v>
      </c>
      <c r="T15" s="165">
        <f t="shared" si="1"/>
        <v>0</v>
      </c>
      <c r="U15" s="36" t="e">
        <f t="shared" si="2"/>
        <v>#DIV/0!</v>
      </c>
      <c r="V15" s="37"/>
      <c r="W15" s="38"/>
    </row>
    <row r="16" spans="1:23" s="25" customFormat="1" ht="15.75" hidden="1" x14ac:dyDescent="0.25">
      <c r="A16" s="31" t="s">
        <v>31</v>
      </c>
      <c r="B16" s="18" t="s">
        <v>48</v>
      </c>
      <c r="C16" s="114"/>
      <c r="D16" s="32"/>
      <c r="E16" s="34"/>
      <c r="F16" s="33"/>
      <c r="G16" s="165">
        <f t="shared" si="3"/>
        <v>0</v>
      </c>
      <c r="H16" s="41"/>
      <c r="I16" s="41">
        <v>0</v>
      </c>
      <c r="J16" s="33">
        <v>1</v>
      </c>
      <c r="K16" s="35">
        <f t="shared" si="0"/>
        <v>0</v>
      </c>
      <c r="L16" s="157"/>
      <c r="M16" s="33">
        <v>0.06</v>
      </c>
      <c r="N16" s="33"/>
      <c r="O16" s="164">
        <f t="shared" si="4"/>
        <v>0</v>
      </c>
      <c r="P16" s="159"/>
      <c r="Q16" s="165"/>
      <c r="R16" s="33">
        <v>1</v>
      </c>
      <c r="S16" s="165">
        <f t="shared" si="5"/>
        <v>0</v>
      </c>
      <c r="T16" s="165">
        <f t="shared" si="1"/>
        <v>0</v>
      </c>
      <c r="U16" s="36" t="e">
        <f t="shared" si="2"/>
        <v>#DIV/0!</v>
      </c>
      <c r="V16" s="37"/>
      <c r="W16" s="38"/>
    </row>
    <row r="17" spans="1:23" s="25" customFormat="1" ht="15.75" hidden="1" x14ac:dyDescent="0.25">
      <c r="A17" s="31" t="s">
        <v>32</v>
      </c>
      <c r="B17" s="18" t="s">
        <v>49</v>
      </c>
      <c r="C17" s="114"/>
      <c r="D17" s="32"/>
      <c r="E17" s="34"/>
      <c r="F17" s="33"/>
      <c r="G17" s="165">
        <f t="shared" si="3"/>
        <v>0</v>
      </c>
      <c r="H17" s="41"/>
      <c r="I17" s="41">
        <v>0</v>
      </c>
      <c r="J17" s="33">
        <v>1</v>
      </c>
      <c r="K17" s="35">
        <f t="shared" si="0"/>
        <v>0</v>
      </c>
      <c r="L17" s="157"/>
      <c r="M17" s="33">
        <v>0.06</v>
      </c>
      <c r="N17" s="33"/>
      <c r="O17" s="164">
        <f t="shared" si="4"/>
        <v>0</v>
      </c>
      <c r="P17" s="159"/>
      <c r="Q17" s="165"/>
      <c r="R17" s="33">
        <v>1</v>
      </c>
      <c r="S17" s="165">
        <f t="shared" si="5"/>
        <v>0</v>
      </c>
      <c r="T17" s="165">
        <f t="shared" si="1"/>
        <v>0</v>
      </c>
      <c r="U17" s="36" t="e">
        <f t="shared" si="2"/>
        <v>#DIV/0!</v>
      </c>
      <c r="V17" s="37"/>
      <c r="W17" s="38"/>
    </row>
    <row r="18" spans="1:23" s="25" customFormat="1" ht="15.75" hidden="1" x14ac:dyDescent="0.25">
      <c r="A18" s="31" t="s">
        <v>4</v>
      </c>
      <c r="B18" s="18" t="s">
        <v>50</v>
      </c>
      <c r="C18" s="114"/>
      <c r="D18" s="32"/>
      <c r="E18" s="34"/>
      <c r="F18" s="33"/>
      <c r="G18" s="165">
        <f t="shared" si="3"/>
        <v>0</v>
      </c>
      <c r="H18" s="41"/>
      <c r="I18" s="41">
        <v>0</v>
      </c>
      <c r="J18" s="33">
        <v>1</v>
      </c>
      <c r="K18" s="35">
        <f t="shared" si="0"/>
        <v>0</v>
      </c>
      <c r="L18" s="157"/>
      <c r="M18" s="33">
        <v>0.06</v>
      </c>
      <c r="N18" s="33"/>
      <c r="O18" s="164">
        <f t="shared" si="4"/>
        <v>0</v>
      </c>
      <c r="P18" s="159"/>
      <c r="Q18" s="165"/>
      <c r="R18" s="33">
        <v>1</v>
      </c>
      <c r="S18" s="165">
        <f t="shared" si="5"/>
        <v>0</v>
      </c>
      <c r="T18" s="165">
        <f t="shared" si="1"/>
        <v>0</v>
      </c>
      <c r="U18" s="36" t="e">
        <f t="shared" si="2"/>
        <v>#DIV/0!</v>
      </c>
      <c r="V18" s="37"/>
      <c r="W18" s="38"/>
    </row>
    <row r="19" spans="1:23" s="25" customFormat="1" ht="15.75" hidden="1" x14ac:dyDescent="0.25">
      <c r="A19" s="31" t="s">
        <v>5</v>
      </c>
      <c r="B19" s="18" t="s">
        <v>51</v>
      </c>
      <c r="C19" s="114"/>
      <c r="D19" s="32"/>
      <c r="E19" s="34"/>
      <c r="F19" s="33"/>
      <c r="G19" s="165">
        <f t="shared" si="3"/>
        <v>0</v>
      </c>
      <c r="H19" s="41"/>
      <c r="I19" s="41">
        <v>0</v>
      </c>
      <c r="J19" s="33">
        <v>1</v>
      </c>
      <c r="K19" s="35">
        <f t="shared" si="0"/>
        <v>0</v>
      </c>
      <c r="L19" s="157"/>
      <c r="M19" s="33">
        <v>0.06</v>
      </c>
      <c r="N19" s="33"/>
      <c r="O19" s="164">
        <f t="shared" si="4"/>
        <v>0</v>
      </c>
      <c r="P19" s="159"/>
      <c r="Q19" s="165"/>
      <c r="R19" s="33">
        <v>1</v>
      </c>
      <c r="S19" s="165">
        <f t="shared" si="5"/>
        <v>0</v>
      </c>
      <c r="T19" s="165">
        <f t="shared" si="1"/>
        <v>0</v>
      </c>
      <c r="U19" s="36" t="e">
        <f t="shared" si="2"/>
        <v>#DIV/0!</v>
      </c>
      <c r="V19" s="37"/>
      <c r="W19" s="38"/>
    </row>
    <row r="20" spans="1:23" s="99" customFormat="1" ht="28.5" customHeight="1" x14ac:dyDescent="0.25">
      <c r="A20" s="192" t="s">
        <v>0</v>
      </c>
      <c r="B20" s="192"/>
      <c r="C20" s="153">
        <f>SUM(C9:C19)</f>
        <v>6785</v>
      </c>
      <c r="D20" s="160">
        <f>SUM(D9:D19)</f>
        <v>507</v>
      </c>
      <c r="E20" s="149" t="s">
        <v>7</v>
      </c>
      <c r="F20" s="149" t="s">
        <v>7</v>
      </c>
      <c r="G20" s="166">
        <f>SUM(G9:G19)</f>
        <v>1449.0060000000001</v>
      </c>
      <c r="H20" s="148">
        <f>SUM(H9:H19)</f>
        <v>1526</v>
      </c>
      <c r="I20" s="148">
        <f>SUM(I9:I19)</f>
        <v>0</v>
      </c>
      <c r="J20" s="149" t="s">
        <v>7</v>
      </c>
      <c r="K20" s="148">
        <f>SUM(K9:K19)</f>
        <v>1526</v>
      </c>
      <c r="L20" s="160">
        <f>SUM(L9:L19)</f>
        <v>3653.9</v>
      </c>
      <c r="M20" s="149" t="s">
        <v>7</v>
      </c>
      <c r="N20" s="149" t="s">
        <v>7</v>
      </c>
      <c r="O20" s="166">
        <f>SUM(O9:O19)</f>
        <v>65.77000000000001</v>
      </c>
      <c r="P20" s="152">
        <f>SUM(P9:P19)</f>
        <v>5791</v>
      </c>
      <c r="Q20" s="155">
        <f>SUM(Q9:Q19)</f>
        <v>53</v>
      </c>
      <c r="R20" s="149" t="s">
        <v>7</v>
      </c>
      <c r="S20" s="155">
        <f>SUM(S9:S19)</f>
        <v>5844</v>
      </c>
      <c r="T20" s="155">
        <f>SUM(T9:T19)</f>
        <v>8884.7759999999998</v>
      </c>
      <c r="U20" s="154">
        <f>(T20/C20)/($T$20/$C$20)</f>
        <v>1</v>
      </c>
    </row>
    <row r="21" spans="1:23" s="25" customFormat="1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:23" s="25" customFormat="1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:23" s="25" customFormat="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spans="1:23" s="25" customFormat="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:23" s="25" customFormat="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spans="1:23" s="25" customFormat="1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:23" s="25" customFormat="1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23" s="25" customFormat="1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23" s="25" customFormat="1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:23" s="25" customFormat="1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:23" s="25" customFormat="1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:23" s="25" customFormat="1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s="25" customFormat="1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 s="25" customFormat="1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s="25" customFormat="1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s="25" customForma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1:19" s="25" customFormat="1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1:19" s="25" customFormat="1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1:19" s="25" customFormat="1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s="25" customFormat="1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19" s="25" customFormat="1" x14ac:dyDescent="0.2"/>
    <row r="42" spans="1:19" s="25" customFormat="1" x14ac:dyDescent="0.2"/>
    <row r="43" spans="1:19" s="25" customFormat="1" x14ac:dyDescent="0.2"/>
    <row r="44" spans="1:19" s="25" customFormat="1" x14ac:dyDescent="0.2"/>
    <row r="45" spans="1:19" s="25" customFormat="1" x14ac:dyDescent="0.2"/>
    <row r="46" spans="1:19" s="25" customFormat="1" x14ac:dyDescent="0.2"/>
    <row r="47" spans="1:19" s="25" customFormat="1" x14ac:dyDescent="0.2"/>
    <row r="48" spans="1:19" s="25" customFormat="1" x14ac:dyDescent="0.2"/>
    <row r="49" s="25" customFormat="1" x14ac:dyDescent="0.2"/>
    <row r="50" s="25" customFormat="1" x14ac:dyDescent="0.2"/>
  </sheetData>
  <mergeCells count="28">
    <mergeCell ref="D4:G4"/>
    <mergeCell ref="H5:H6"/>
    <mergeCell ref="P4:S4"/>
    <mergeCell ref="P5:P6"/>
    <mergeCell ref="Q5:Q6"/>
    <mergeCell ref="S5:S6"/>
    <mergeCell ref="R5:R6"/>
    <mergeCell ref="I5:I6"/>
    <mergeCell ref="L4:O4"/>
    <mergeCell ref="L5:L6"/>
    <mergeCell ref="T4:T6"/>
    <mergeCell ref="U4:U6"/>
    <mergeCell ref="A20:B20"/>
    <mergeCell ref="A8:B8"/>
    <mergeCell ref="A4:A6"/>
    <mergeCell ref="C4:C6"/>
    <mergeCell ref="A7:B7"/>
    <mergeCell ref="B4:B6"/>
    <mergeCell ref="G5:G6"/>
    <mergeCell ref="H4:K4"/>
    <mergeCell ref="O5:O6"/>
    <mergeCell ref="J5:J6"/>
    <mergeCell ref="F5:F6"/>
    <mergeCell ref="D5:D6"/>
    <mergeCell ref="E5:E6"/>
    <mergeCell ref="N5:N6"/>
    <mergeCell ref="M5:M6"/>
    <mergeCell ref="K5:K6"/>
  </mergeCells>
  <phoneticPr fontId="0" type="noConversion"/>
  <pageMargins left="0.62992125984251968" right="0.19685039370078741" top="0.99" bottom="0.35433070866141736" header="0.15748031496062992" footer="0.19685039370078741"/>
  <pageSetup paperSize="9" scale="65" fitToWidth="0" pageOrder="overThenDown" orientation="landscape" r:id="rId1"/>
  <headerFooter alignWithMargins="0">
    <oddFooter>Страница  &amp;P из &amp;N</oddFooter>
  </headerFooter>
  <colBreaks count="1" manualBreakCount="1">
    <brk id="15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6" tint="0.79998168889431442"/>
  </sheetPr>
  <dimension ref="A1:AT67"/>
  <sheetViews>
    <sheetView zoomScaleNormal="100" zoomScaleSheetLayoutView="70" workbookViewId="0">
      <pane xSplit="3" topLeftCell="T1" activePane="topRight" state="frozenSplit"/>
      <selection activeCell="A4" sqref="A4"/>
      <selection pane="topRight" activeCell="X26" sqref="X26"/>
    </sheetView>
  </sheetViews>
  <sheetFormatPr defaultColWidth="8.83203125" defaultRowHeight="12.75" x14ac:dyDescent="0.2"/>
  <cols>
    <col min="1" max="1" width="5.1640625" style="1" customWidth="1"/>
    <col min="2" max="2" width="22.6640625" style="1" customWidth="1"/>
    <col min="3" max="3" width="14.83203125" style="1" customWidth="1"/>
    <col min="4" max="4" width="14.33203125" style="1" customWidth="1"/>
    <col min="5" max="5" width="16.83203125" style="1" customWidth="1"/>
    <col min="6" max="8" width="16.83203125" style="1" hidden="1" customWidth="1"/>
    <col min="9" max="9" width="24.1640625" style="1" hidden="1" customWidth="1"/>
    <col min="10" max="10" width="16.83203125" style="1" hidden="1" customWidth="1"/>
    <col min="11" max="11" width="24.1640625" style="1" hidden="1" customWidth="1"/>
    <col min="12" max="12" width="20.1640625" style="1" hidden="1" customWidth="1"/>
    <col min="13" max="13" width="16.83203125" style="1" customWidth="1"/>
    <col min="14" max="14" width="19" style="1" customWidth="1"/>
    <col min="15" max="15" width="14.83203125" style="1" hidden="1" customWidth="1"/>
    <col min="16" max="16" width="18.1640625" style="1" hidden="1" customWidth="1"/>
    <col min="17" max="17" width="16.83203125" style="1" customWidth="1"/>
    <col min="18" max="18" width="14.83203125" style="1" customWidth="1"/>
    <col min="19" max="19" width="16.83203125" style="1" customWidth="1"/>
    <col min="20" max="20" width="15.6640625" style="1" customWidth="1"/>
    <col min="21" max="22" width="16.83203125" style="1" hidden="1" customWidth="1"/>
    <col min="23" max="23" width="16.83203125" style="1" customWidth="1"/>
    <col min="24" max="25" width="15" style="1" customWidth="1"/>
    <col min="26" max="26" width="15.1640625" style="1" customWidth="1"/>
    <col min="27" max="27" width="14.83203125" style="1" customWidth="1"/>
    <col min="28" max="28" width="16.1640625" style="1" customWidth="1"/>
    <col min="29" max="29" width="16.5" style="1" customWidth="1"/>
    <col min="30" max="30" width="16.83203125" style="1" customWidth="1"/>
    <col min="31" max="31" width="17.5" style="1" hidden="1" customWidth="1"/>
    <col min="32" max="32" width="14" style="1" hidden="1" customWidth="1"/>
    <col min="33" max="34" width="18.1640625" style="1" hidden="1" customWidth="1"/>
    <col min="35" max="35" width="18.83203125" style="1" hidden="1" customWidth="1"/>
    <col min="36" max="37" width="18.1640625" style="1" hidden="1" customWidth="1"/>
    <col min="38" max="38" width="21" style="1" hidden="1" customWidth="1"/>
    <col min="39" max="39" width="17.6640625" style="1" hidden="1" customWidth="1"/>
    <col min="40" max="40" width="15" style="1" hidden="1" customWidth="1"/>
    <col min="41" max="41" width="19.83203125" style="1" hidden="1" customWidth="1"/>
    <col min="42" max="42" width="16.83203125" style="1" customWidth="1"/>
    <col min="43" max="43" width="16.6640625" style="1" customWidth="1"/>
    <col min="44" max="44" width="18.6640625" style="1" customWidth="1"/>
    <col min="45" max="45" width="12.33203125" style="1" customWidth="1"/>
    <col min="46" max="16384" width="8.83203125" style="1"/>
  </cols>
  <sheetData>
    <row r="1" spans="1:46" ht="15.75" x14ac:dyDescent="0.25">
      <c r="B1" s="6" t="s">
        <v>13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3"/>
    </row>
    <row r="2" spans="1:46" ht="18.75" x14ac:dyDescent="0.3">
      <c r="B2" s="44"/>
      <c r="C2" s="8" t="s">
        <v>161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44"/>
      <c r="AQ2" s="44"/>
      <c r="AR2" s="44"/>
    </row>
    <row r="3" spans="1:46" ht="13.15" customHeight="1" x14ac:dyDescent="0.25">
      <c r="A3" s="2" t="s">
        <v>9</v>
      </c>
      <c r="B3" s="45"/>
      <c r="C3" s="46"/>
      <c r="D3" s="46"/>
      <c r="E3" s="172"/>
      <c r="F3" s="173"/>
      <c r="G3" s="173"/>
      <c r="H3" s="173"/>
      <c r="I3" s="172"/>
      <c r="J3" s="174"/>
      <c r="K3" s="174"/>
      <c r="L3" s="172"/>
      <c r="M3" s="173"/>
      <c r="N3" s="172"/>
      <c r="O3" s="173"/>
      <c r="P3" s="172"/>
      <c r="Q3" s="173"/>
      <c r="R3" s="172"/>
      <c r="S3" s="173"/>
      <c r="T3" s="172"/>
      <c r="U3" s="173"/>
      <c r="V3" s="172"/>
      <c r="W3" s="173"/>
      <c r="X3" s="172"/>
      <c r="Y3" s="173"/>
      <c r="Z3" s="172"/>
      <c r="AA3" s="173"/>
      <c r="AB3" s="172"/>
      <c r="AC3" s="173"/>
      <c r="AD3" s="172"/>
      <c r="AE3" s="172"/>
      <c r="AF3" s="172"/>
      <c r="AG3" s="173"/>
      <c r="AH3" s="173"/>
      <c r="AI3" s="172"/>
      <c r="AJ3" s="173"/>
      <c r="AK3" s="173"/>
      <c r="AL3" s="172"/>
      <c r="AM3" s="175"/>
      <c r="AN3" s="175"/>
      <c r="AO3" s="172"/>
      <c r="AP3" s="176"/>
      <c r="AQ3" s="176"/>
      <c r="AR3" s="176"/>
    </row>
    <row r="4" spans="1:46" ht="13.15" customHeight="1" x14ac:dyDescent="0.2">
      <c r="A4" s="183" t="s">
        <v>1</v>
      </c>
      <c r="B4" s="183" t="s">
        <v>2</v>
      </c>
      <c r="C4" s="196" t="s">
        <v>165</v>
      </c>
      <c r="D4" s="184" t="s">
        <v>142</v>
      </c>
      <c r="E4" s="196" t="s">
        <v>121</v>
      </c>
      <c r="F4" s="184"/>
      <c r="G4" s="184"/>
      <c r="H4" s="184"/>
      <c r="I4" s="196"/>
      <c r="J4" s="184"/>
      <c r="K4" s="184"/>
      <c r="L4" s="196"/>
      <c r="M4" s="184" t="s">
        <v>152</v>
      </c>
      <c r="N4" s="196" t="s">
        <v>153</v>
      </c>
      <c r="O4" s="184"/>
      <c r="P4" s="196"/>
      <c r="Q4" s="184" t="s">
        <v>142</v>
      </c>
      <c r="R4" s="196" t="s">
        <v>156</v>
      </c>
      <c r="S4" s="184" t="s">
        <v>142</v>
      </c>
      <c r="T4" s="196" t="s">
        <v>70</v>
      </c>
      <c r="U4" s="184"/>
      <c r="V4" s="196"/>
      <c r="W4" s="184" t="s">
        <v>142</v>
      </c>
      <c r="X4" s="196" t="s">
        <v>157</v>
      </c>
      <c r="Y4" s="184" t="s">
        <v>142</v>
      </c>
      <c r="Z4" s="196" t="s">
        <v>158</v>
      </c>
      <c r="AA4" s="184" t="s">
        <v>142</v>
      </c>
      <c r="AB4" s="196" t="s">
        <v>154</v>
      </c>
      <c r="AC4" s="184" t="s">
        <v>142</v>
      </c>
      <c r="AD4" s="196" t="s">
        <v>122</v>
      </c>
      <c r="AE4" s="196"/>
      <c r="AF4" s="196"/>
      <c r="AG4" s="184"/>
      <c r="AH4" s="184"/>
      <c r="AI4" s="196"/>
      <c r="AJ4" s="184"/>
      <c r="AK4" s="184"/>
      <c r="AL4" s="196"/>
      <c r="AM4" s="184"/>
      <c r="AN4" s="184"/>
      <c r="AO4" s="196"/>
      <c r="AP4" s="196" t="s">
        <v>71</v>
      </c>
      <c r="AQ4" s="196" t="s">
        <v>10</v>
      </c>
      <c r="AR4" s="196" t="s">
        <v>36</v>
      </c>
    </row>
    <row r="5" spans="1:46" ht="13.15" customHeight="1" x14ac:dyDescent="0.2">
      <c r="A5" s="183"/>
      <c r="B5" s="197"/>
      <c r="C5" s="196"/>
      <c r="D5" s="184"/>
      <c r="E5" s="196"/>
      <c r="F5" s="184"/>
      <c r="G5" s="184"/>
      <c r="H5" s="184"/>
      <c r="I5" s="196"/>
      <c r="J5" s="184"/>
      <c r="K5" s="184"/>
      <c r="L5" s="196"/>
      <c r="M5" s="184"/>
      <c r="N5" s="196"/>
      <c r="O5" s="184"/>
      <c r="P5" s="196"/>
      <c r="Q5" s="184"/>
      <c r="R5" s="196"/>
      <c r="S5" s="184"/>
      <c r="T5" s="196"/>
      <c r="U5" s="184"/>
      <c r="V5" s="196"/>
      <c r="W5" s="184"/>
      <c r="X5" s="196"/>
      <c r="Y5" s="184"/>
      <c r="Z5" s="196"/>
      <c r="AA5" s="184"/>
      <c r="AB5" s="196"/>
      <c r="AC5" s="184"/>
      <c r="AD5" s="196"/>
      <c r="AE5" s="196"/>
      <c r="AF5" s="196"/>
      <c r="AG5" s="184"/>
      <c r="AH5" s="184"/>
      <c r="AI5" s="196"/>
      <c r="AJ5" s="184"/>
      <c r="AK5" s="184"/>
      <c r="AL5" s="196"/>
      <c r="AM5" s="184"/>
      <c r="AN5" s="184"/>
      <c r="AO5" s="196"/>
      <c r="AP5" s="196"/>
      <c r="AQ5" s="196"/>
      <c r="AR5" s="196"/>
    </row>
    <row r="6" spans="1:46" ht="152.25" customHeight="1" x14ac:dyDescent="0.2">
      <c r="A6" s="183"/>
      <c r="B6" s="183"/>
      <c r="C6" s="196"/>
      <c r="D6" s="184"/>
      <c r="E6" s="196"/>
      <c r="F6" s="184"/>
      <c r="G6" s="184"/>
      <c r="H6" s="184"/>
      <c r="I6" s="196"/>
      <c r="J6" s="184"/>
      <c r="K6" s="184"/>
      <c r="L6" s="196"/>
      <c r="M6" s="184"/>
      <c r="N6" s="196"/>
      <c r="O6" s="184"/>
      <c r="P6" s="196"/>
      <c r="Q6" s="184"/>
      <c r="R6" s="196"/>
      <c r="S6" s="184"/>
      <c r="T6" s="196"/>
      <c r="U6" s="184"/>
      <c r="V6" s="196"/>
      <c r="W6" s="184"/>
      <c r="X6" s="196"/>
      <c r="Y6" s="184"/>
      <c r="Z6" s="196"/>
      <c r="AA6" s="184"/>
      <c r="AB6" s="196"/>
      <c r="AC6" s="184"/>
      <c r="AD6" s="196"/>
      <c r="AE6" s="196"/>
      <c r="AF6" s="196"/>
      <c r="AG6" s="184"/>
      <c r="AH6" s="184"/>
      <c r="AI6" s="196"/>
      <c r="AJ6" s="184"/>
      <c r="AK6" s="184"/>
      <c r="AL6" s="196"/>
      <c r="AM6" s="184"/>
      <c r="AN6" s="184"/>
      <c r="AO6" s="196"/>
      <c r="AP6" s="196"/>
      <c r="AQ6" s="196"/>
      <c r="AR6" s="196"/>
      <c r="AT6" s="7"/>
    </row>
    <row r="7" spans="1:46" x14ac:dyDescent="0.2">
      <c r="A7" s="201" t="s">
        <v>72</v>
      </c>
      <c r="B7" s="202"/>
      <c r="C7" s="137">
        <v>1</v>
      </c>
      <c r="D7" s="137">
        <v>2</v>
      </c>
      <c r="E7" s="137" t="s">
        <v>123</v>
      </c>
      <c r="F7" s="137" t="s">
        <v>124</v>
      </c>
      <c r="G7" s="138" t="s">
        <v>125</v>
      </c>
      <c r="H7" s="137">
        <v>6</v>
      </c>
      <c r="I7" s="137" t="s">
        <v>143</v>
      </c>
      <c r="J7" s="137">
        <v>8</v>
      </c>
      <c r="K7" s="137">
        <v>9</v>
      </c>
      <c r="L7" s="137" t="s">
        <v>126</v>
      </c>
      <c r="M7" s="137">
        <v>11</v>
      </c>
      <c r="N7" s="137" t="s">
        <v>127</v>
      </c>
      <c r="O7" s="137">
        <v>13</v>
      </c>
      <c r="P7" s="137" t="s">
        <v>128</v>
      </c>
      <c r="Q7" s="137">
        <v>15</v>
      </c>
      <c r="R7" s="137" t="s">
        <v>129</v>
      </c>
      <c r="S7" s="137">
        <v>17</v>
      </c>
      <c r="T7" s="137" t="s">
        <v>130</v>
      </c>
      <c r="U7" s="137">
        <v>19</v>
      </c>
      <c r="V7" s="137" t="s">
        <v>131</v>
      </c>
      <c r="W7" s="137">
        <v>21</v>
      </c>
      <c r="X7" s="137" t="s">
        <v>132</v>
      </c>
      <c r="Y7" s="137">
        <v>23</v>
      </c>
      <c r="Z7" s="137" t="s">
        <v>133</v>
      </c>
      <c r="AA7" s="137">
        <v>25</v>
      </c>
      <c r="AB7" s="137" t="s">
        <v>134</v>
      </c>
      <c r="AC7" s="137">
        <v>27</v>
      </c>
      <c r="AD7" s="137" t="s">
        <v>135</v>
      </c>
      <c r="AE7" s="137">
        <v>29</v>
      </c>
      <c r="AF7" s="137">
        <v>30</v>
      </c>
      <c r="AG7" s="137">
        <v>31</v>
      </c>
      <c r="AH7" s="137">
        <v>32</v>
      </c>
      <c r="AI7" s="137" t="s">
        <v>136</v>
      </c>
      <c r="AJ7" s="137">
        <v>34</v>
      </c>
      <c r="AK7" s="137">
        <v>35</v>
      </c>
      <c r="AL7" s="137" t="s">
        <v>137</v>
      </c>
      <c r="AM7" s="137">
        <v>37</v>
      </c>
      <c r="AN7" s="137">
        <v>38</v>
      </c>
      <c r="AO7" s="137" t="s">
        <v>138</v>
      </c>
      <c r="AP7" s="137" t="s">
        <v>139</v>
      </c>
      <c r="AQ7" s="137" t="s">
        <v>140</v>
      </c>
      <c r="AR7" s="139" t="s">
        <v>141</v>
      </c>
    </row>
    <row r="8" spans="1:46" ht="13.5" x14ac:dyDescent="0.25">
      <c r="A8" s="200"/>
      <c r="B8" s="200"/>
      <c r="C8" s="140" t="s">
        <v>40</v>
      </c>
      <c r="D8" s="137"/>
      <c r="E8" s="141"/>
      <c r="F8" s="137"/>
      <c r="G8" s="137"/>
      <c r="H8" s="137"/>
      <c r="I8" s="141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42"/>
      <c r="AN8" s="137"/>
      <c r="AO8" s="142"/>
      <c r="AP8" s="143"/>
      <c r="AQ8" s="143"/>
      <c r="AR8" s="144" t="s">
        <v>8</v>
      </c>
    </row>
    <row r="9" spans="1:46" s="133" customFormat="1" ht="16.5" x14ac:dyDescent="0.25">
      <c r="A9" s="65">
        <v>1</v>
      </c>
      <c r="B9" s="18" t="s">
        <v>149</v>
      </c>
      <c r="C9" s="135">
        <v>4297</v>
      </c>
      <c r="D9" s="77">
        <v>0</v>
      </c>
      <c r="E9" s="58">
        <f>C9*D9</f>
        <v>0</v>
      </c>
      <c r="F9" s="69"/>
      <c r="G9" s="69">
        <f>F9*18</f>
        <v>0</v>
      </c>
      <c r="H9" s="167"/>
      <c r="I9" s="58">
        <f>G9*H9/1000*1%</f>
        <v>0</v>
      </c>
      <c r="J9" s="134"/>
      <c r="K9" s="134"/>
      <c r="L9" s="58">
        <f>J9*K9</f>
        <v>0</v>
      </c>
      <c r="M9" s="77">
        <v>4.0000000000000001E-3</v>
      </c>
      <c r="N9" s="58">
        <f>C9*M9</f>
        <v>17.187999999999999</v>
      </c>
      <c r="O9" s="77"/>
      <c r="P9" s="58">
        <f>C9*O9</f>
        <v>0</v>
      </c>
      <c r="Q9" s="77">
        <v>0.433</v>
      </c>
      <c r="R9" s="58">
        <f>C9*Q9</f>
        <v>1860.6009999999999</v>
      </c>
      <c r="S9" s="77">
        <v>4.0000000000000001E-3</v>
      </c>
      <c r="T9" s="58">
        <f>C9*S9</f>
        <v>17.187999999999999</v>
      </c>
      <c r="U9" s="77"/>
      <c r="V9" s="58">
        <f>C9*U9</f>
        <v>0</v>
      </c>
      <c r="W9" s="77">
        <v>0.112</v>
      </c>
      <c r="X9" s="58">
        <f>C9*W9</f>
        <v>481.26400000000001</v>
      </c>
      <c r="Y9" s="77">
        <v>0.26400000000000001</v>
      </c>
      <c r="Z9" s="58">
        <f>C9*Y9</f>
        <v>1134.4080000000001</v>
      </c>
      <c r="AA9" s="77">
        <v>0.29399999999999998</v>
      </c>
      <c r="AB9" s="58">
        <f>C9*AA9</f>
        <v>1263.318</v>
      </c>
      <c r="AC9" s="77">
        <v>4.0000000000000001E-3</v>
      </c>
      <c r="AD9" s="58">
        <f t="shared" ref="AD9:AD19" si="0">C9*AC9</f>
        <v>17.187999999999999</v>
      </c>
      <c r="AE9" s="168"/>
      <c r="AF9" s="168"/>
      <c r="AG9" s="69">
        <v>1</v>
      </c>
      <c r="AH9" s="77"/>
      <c r="AI9" s="58">
        <f>AG9*AH9</f>
        <v>0</v>
      </c>
      <c r="AJ9" s="69"/>
      <c r="AK9" s="77"/>
      <c r="AL9" s="58">
        <f>AJ9*AK9</f>
        <v>0</v>
      </c>
      <c r="AM9" s="63"/>
      <c r="AN9" s="63"/>
      <c r="AO9" s="58">
        <f>AM9*AN9*12/1000</f>
        <v>0</v>
      </c>
      <c r="AP9" s="60">
        <f>E9+I9+L9+N9+P9+R9+T9+V9+X9+Z9+AB9+AD9+AE9+AF9+AI9+AL9+AO9</f>
        <v>4791.1550000000007</v>
      </c>
      <c r="AQ9" s="146">
        <f t="shared" ref="AQ9:AQ19" si="1">AP9/C9</f>
        <v>1.1150000000000002</v>
      </c>
      <c r="AR9" s="147">
        <f t="shared" ref="AR9:AR19" si="2">ROUND((AP9/C9)/($AP$20/$C$20),5)</f>
        <v>0.83887999999999996</v>
      </c>
      <c r="AS9" s="132"/>
    </row>
    <row r="10" spans="1:46" s="133" customFormat="1" ht="16.5" x14ac:dyDescent="0.25">
      <c r="A10" s="65">
        <v>2</v>
      </c>
      <c r="B10" s="18" t="s">
        <v>150</v>
      </c>
      <c r="C10" s="135">
        <v>1751</v>
      </c>
      <c r="D10" s="77">
        <v>0.58399999999999996</v>
      </c>
      <c r="E10" s="58">
        <f t="shared" ref="E10:E19" si="3">C10*D10</f>
        <v>1022.5839999999999</v>
      </c>
      <c r="F10" s="69"/>
      <c r="G10" s="69">
        <f t="shared" ref="G10:G19" si="4">F10*18</f>
        <v>0</v>
      </c>
      <c r="H10" s="167"/>
      <c r="I10" s="58">
        <f t="shared" ref="I10:I19" si="5">G10*H10/1000*1%</f>
        <v>0</v>
      </c>
      <c r="J10" s="134"/>
      <c r="K10" s="134"/>
      <c r="L10" s="58">
        <f t="shared" ref="L10:L19" si="6">J10*K10</f>
        <v>0</v>
      </c>
      <c r="M10" s="77">
        <v>4.0000000000000001E-3</v>
      </c>
      <c r="N10" s="58">
        <f t="shared" ref="N10:N19" si="7">C10*M10</f>
        <v>7.0040000000000004</v>
      </c>
      <c r="O10" s="77"/>
      <c r="P10" s="58">
        <f t="shared" ref="P10:P19" si="8">C10*O10</f>
        <v>0</v>
      </c>
      <c r="Q10" s="77">
        <v>0.433</v>
      </c>
      <c r="R10" s="58">
        <f t="shared" ref="R10:R19" si="9">C10*Q10</f>
        <v>758.18299999999999</v>
      </c>
      <c r="S10" s="77">
        <v>4.0000000000000001E-3</v>
      </c>
      <c r="T10" s="58">
        <f t="shared" ref="T10:T19" si="10">C10*S10</f>
        <v>7.0040000000000004</v>
      </c>
      <c r="U10" s="77"/>
      <c r="V10" s="58">
        <f t="shared" ref="V10:V19" si="11">C10*U10</f>
        <v>0</v>
      </c>
      <c r="W10" s="77">
        <v>0.112</v>
      </c>
      <c r="X10" s="58">
        <f t="shared" ref="X10:X19" si="12">C10*W10</f>
        <v>196.11199999999999</v>
      </c>
      <c r="Y10" s="77">
        <v>0.26400000000000001</v>
      </c>
      <c r="Z10" s="58">
        <f t="shared" ref="Z10:Z19" si="13">C10*Y10</f>
        <v>462.26400000000001</v>
      </c>
      <c r="AA10" s="77">
        <v>0.29399999999999998</v>
      </c>
      <c r="AB10" s="58">
        <f t="shared" ref="AB10:AB19" si="14">C10*AA10</f>
        <v>514.79399999999998</v>
      </c>
      <c r="AC10" s="77">
        <v>4.0000000000000001E-3</v>
      </c>
      <c r="AD10" s="58">
        <f t="shared" si="0"/>
        <v>7.0040000000000004</v>
      </c>
      <c r="AE10" s="168"/>
      <c r="AF10" s="168"/>
      <c r="AG10" s="69">
        <v>1</v>
      </c>
      <c r="AH10" s="77"/>
      <c r="AI10" s="58">
        <f t="shared" ref="AI10:AI19" si="15">AG10*AH10</f>
        <v>0</v>
      </c>
      <c r="AJ10" s="69"/>
      <c r="AK10" s="77"/>
      <c r="AL10" s="58">
        <f t="shared" ref="AL10:AL19" si="16">AJ10*AK10</f>
        <v>0</v>
      </c>
      <c r="AM10" s="63"/>
      <c r="AN10" s="63"/>
      <c r="AO10" s="58">
        <f t="shared" ref="AO10:AO19" si="17">AM10*AN10*12/1000</f>
        <v>0</v>
      </c>
      <c r="AP10" s="60">
        <f t="shared" ref="AP10:AP19" si="18">E10+I10+L10+N10+P10+R10+T10+V10+X10+Z10+AB10+AD10+AE10+AF10+AI10+AL10+AO10</f>
        <v>2974.9489999999996</v>
      </c>
      <c r="AQ10" s="146">
        <f t="shared" si="1"/>
        <v>1.6989999999999998</v>
      </c>
      <c r="AR10" s="147">
        <f t="shared" si="2"/>
        <v>1.27826</v>
      </c>
      <c r="AS10" s="132"/>
    </row>
    <row r="11" spans="1:46" s="133" customFormat="1" ht="16.5" x14ac:dyDescent="0.25">
      <c r="A11" s="65">
        <v>3</v>
      </c>
      <c r="B11" s="18" t="s">
        <v>151</v>
      </c>
      <c r="C11" s="135">
        <v>737</v>
      </c>
      <c r="D11" s="77">
        <v>0.58399999999999996</v>
      </c>
      <c r="E11" s="58">
        <f t="shared" si="3"/>
        <v>430.40799999999996</v>
      </c>
      <c r="F11" s="69"/>
      <c r="G11" s="69">
        <f t="shared" si="4"/>
        <v>0</v>
      </c>
      <c r="H11" s="167"/>
      <c r="I11" s="58">
        <f t="shared" si="5"/>
        <v>0</v>
      </c>
      <c r="J11" s="134"/>
      <c r="K11" s="134"/>
      <c r="L11" s="58">
        <f t="shared" si="6"/>
        <v>0</v>
      </c>
      <c r="M11" s="77">
        <v>4.0000000000000001E-3</v>
      </c>
      <c r="N11" s="58">
        <f t="shared" si="7"/>
        <v>2.948</v>
      </c>
      <c r="O11" s="77"/>
      <c r="P11" s="58">
        <f t="shared" si="8"/>
        <v>0</v>
      </c>
      <c r="Q11" s="77">
        <v>0.433</v>
      </c>
      <c r="R11" s="58">
        <f t="shared" si="9"/>
        <v>319.12099999999998</v>
      </c>
      <c r="S11" s="77">
        <v>4.0000000000000001E-3</v>
      </c>
      <c r="T11" s="58">
        <f t="shared" si="10"/>
        <v>2.948</v>
      </c>
      <c r="U11" s="77"/>
      <c r="V11" s="58">
        <f t="shared" si="11"/>
        <v>0</v>
      </c>
      <c r="W11" s="77">
        <v>0.112</v>
      </c>
      <c r="X11" s="58">
        <f t="shared" si="12"/>
        <v>82.543999999999997</v>
      </c>
      <c r="Y11" s="77">
        <v>0.26400000000000001</v>
      </c>
      <c r="Z11" s="58">
        <f t="shared" si="13"/>
        <v>194.56800000000001</v>
      </c>
      <c r="AA11" s="77">
        <v>0.29399999999999998</v>
      </c>
      <c r="AB11" s="58">
        <f t="shared" si="14"/>
        <v>216.678</v>
      </c>
      <c r="AC11" s="77">
        <v>4.0000000000000001E-3</v>
      </c>
      <c r="AD11" s="58">
        <f t="shared" si="0"/>
        <v>2.948</v>
      </c>
      <c r="AE11" s="168"/>
      <c r="AF11" s="168"/>
      <c r="AG11" s="69">
        <v>1</v>
      </c>
      <c r="AH11" s="77"/>
      <c r="AI11" s="58">
        <f t="shared" si="15"/>
        <v>0</v>
      </c>
      <c r="AJ11" s="69"/>
      <c r="AK11" s="77"/>
      <c r="AL11" s="58">
        <f t="shared" si="16"/>
        <v>0</v>
      </c>
      <c r="AM11" s="63"/>
      <c r="AN11" s="63"/>
      <c r="AO11" s="58">
        <f t="shared" si="17"/>
        <v>0</v>
      </c>
      <c r="AP11" s="60">
        <f t="shared" si="18"/>
        <v>1252.1629999999998</v>
      </c>
      <c r="AQ11" s="146">
        <f t="shared" si="1"/>
        <v>1.6989999999999996</v>
      </c>
      <c r="AR11" s="147">
        <f t="shared" si="2"/>
        <v>1.27826</v>
      </c>
      <c r="AS11" s="132"/>
    </row>
    <row r="12" spans="1:46" s="133" customFormat="1" ht="15.75" hidden="1" x14ac:dyDescent="0.25">
      <c r="A12" s="65">
        <v>4</v>
      </c>
      <c r="B12" s="18" t="s">
        <v>44</v>
      </c>
      <c r="C12" s="145">
        <f>ИНП2021!C12</f>
        <v>0</v>
      </c>
      <c r="D12" s="77"/>
      <c r="E12" s="58">
        <f t="shared" si="3"/>
        <v>0</v>
      </c>
      <c r="F12" s="69"/>
      <c r="G12" s="69">
        <f t="shared" si="4"/>
        <v>0</v>
      </c>
      <c r="H12" s="69">
        <v>27083</v>
      </c>
      <c r="I12" s="58">
        <f t="shared" si="5"/>
        <v>0</v>
      </c>
      <c r="J12" s="134"/>
      <c r="K12" s="134"/>
      <c r="L12" s="58">
        <f t="shared" si="6"/>
        <v>0</v>
      </c>
      <c r="M12" s="77"/>
      <c r="N12" s="58">
        <f t="shared" si="7"/>
        <v>0</v>
      </c>
      <c r="O12" s="77"/>
      <c r="P12" s="58">
        <f t="shared" si="8"/>
        <v>0</v>
      </c>
      <c r="Q12" s="77"/>
      <c r="R12" s="58">
        <f>C12*Q12</f>
        <v>0</v>
      </c>
      <c r="S12" s="77"/>
      <c r="T12" s="58">
        <f t="shared" si="10"/>
        <v>0</v>
      </c>
      <c r="U12" s="77"/>
      <c r="V12" s="58">
        <f t="shared" si="11"/>
        <v>0</v>
      </c>
      <c r="W12" s="77"/>
      <c r="X12" s="58">
        <f t="shared" si="12"/>
        <v>0</v>
      </c>
      <c r="Y12" s="77"/>
      <c r="Z12" s="58">
        <f t="shared" si="13"/>
        <v>0</v>
      </c>
      <c r="AA12" s="77"/>
      <c r="AB12" s="58">
        <f t="shared" si="14"/>
        <v>0</v>
      </c>
      <c r="AC12" s="77"/>
      <c r="AD12" s="58">
        <f t="shared" si="0"/>
        <v>0</v>
      </c>
      <c r="AE12" s="161"/>
      <c r="AF12" s="161"/>
      <c r="AG12" s="69">
        <v>1</v>
      </c>
      <c r="AH12" s="77"/>
      <c r="AI12" s="58">
        <f t="shared" si="15"/>
        <v>0</v>
      </c>
      <c r="AJ12" s="69"/>
      <c r="AK12" s="77"/>
      <c r="AL12" s="58">
        <f t="shared" si="16"/>
        <v>0</v>
      </c>
      <c r="AM12" s="63"/>
      <c r="AN12" s="63"/>
      <c r="AO12" s="58">
        <f t="shared" si="17"/>
        <v>0</v>
      </c>
      <c r="AP12" s="60">
        <f t="shared" si="18"/>
        <v>0</v>
      </c>
      <c r="AQ12" s="146" t="e">
        <f t="shared" si="1"/>
        <v>#DIV/0!</v>
      </c>
      <c r="AR12" s="147" t="e">
        <f t="shared" si="2"/>
        <v>#DIV/0!</v>
      </c>
      <c r="AS12" s="132"/>
    </row>
    <row r="13" spans="1:46" s="133" customFormat="1" ht="15.75" hidden="1" x14ac:dyDescent="0.25">
      <c r="A13" s="65">
        <v>5</v>
      </c>
      <c r="B13" s="18" t="s">
        <v>45</v>
      </c>
      <c r="C13" s="145">
        <f>ИНП2021!C13</f>
        <v>0</v>
      </c>
      <c r="D13" s="77"/>
      <c r="E13" s="58">
        <f t="shared" si="3"/>
        <v>0</v>
      </c>
      <c r="F13" s="69"/>
      <c r="G13" s="69">
        <f t="shared" si="4"/>
        <v>0</v>
      </c>
      <c r="H13" s="69">
        <v>27083</v>
      </c>
      <c r="I13" s="58">
        <f t="shared" si="5"/>
        <v>0</v>
      </c>
      <c r="J13" s="134"/>
      <c r="K13" s="134"/>
      <c r="L13" s="58">
        <f t="shared" si="6"/>
        <v>0</v>
      </c>
      <c r="M13" s="77"/>
      <c r="N13" s="58">
        <f t="shared" si="7"/>
        <v>0</v>
      </c>
      <c r="O13" s="77"/>
      <c r="P13" s="58">
        <f t="shared" si="8"/>
        <v>0</v>
      </c>
      <c r="Q13" s="77"/>
      <c r="R13" s="58">
        <f t="shared" si="9"/>
        <v>0</v>
      </c>
      <c r="S13" s="77"/>
      <c r="T13" s="58">
        <f t="shared" si="10"/>
        <v>0</v>
      </c>
      <c r="U13" s="77"/>
      <c r="V13" s="58">
        <f t="shared" si="11"/>
        <v>0</v>
      </c>
      <c r="W13" s="77"/>
      <c r="X13" s="58">
        <f t="shared" si="12"/>
        <v>0</v>
      </c>
      <c r="Y13" s="77"/>
      <c r="Z13" s="58">
        <f t="shared" si="13"/>
        <v>0</v>
      </c>
      <c r="AA13" s="77"/>
      <c r="AB13" s="58">
        <f t="shared" si="14"/>
        <v>0</v>
      </c>
      <c r="AC13" s="77"/>
      <c r="AD13" s="58">
        <f t="shared" si="0"/>
        <v>0</v>
      </c>
      <c r="AE13" s="58"/>
      <c r="AF13" s="58"/>
      <c r="AG13" s="69">
        <v>1</v>
      </c>
      <c r="AH13" s="77"/>
      <c r="AI13" s="58">
        <f t="shared" si="15"/>
        <v>0</v>
      </c>
      <c r="AJ13" s="69"/>
      <c r="AK13" s="77"/>
      <c r="AL13" s="58">
        <f t="shared" si="16"/>
        <v>0</v>
      </c>
      <c r="AM13" s="63"/>
      <c r="AN13" s="63"/>
      <c r="AO13" s="58">
        <f t="shared" si="17"/>
        <v>0</v>
      </c>
      <c r="AP13" s="60">
        <f t="shared" si="18"/>
        <v>0</v>
      </c>
      <c r="AQ13" s="146" t="e">
        <f t="shared" si="1"/>
        <v>#DIV/0!</v>
      </c>
      <c r="AR13" s="147" t="e">
        <f t="shared" si="2"/>
        <v>#DIV/0!</v>
      </c>
      <c r="AS13" s="162"/>
    </row>
    <row r="14" spans="1:46" s="133" customFormat="1" ht="15.75" hidden="1" x14ac:dyDescent="0.25">
      <c r="A14" s="65">
        <v>6</v>
      </c>
      <c r="B14" s="18" t="s">
        <v>46</v>
      </c>
      <c r="C14" s="145">
        <f>ИНП2021!C14</f>
        <v>0</v>
      </c>
      <c r="D14" s="77"/>
      <c r="E14" s="58">
        <f t="shared" si="3"/>
        <v>0</v>
      </c>
      <c r="F14" s="69"/>
      <c r="G14" s="69">
        <f t="shared" si="4"/>
        <v>0</v>
      </c>
      <c r="H14" s="69">
        <v>27083</v>
      </c>
      <c r="I14" s="58">
        <f t="shared" si="5"/>
        <v>0</v>
      </c>
      <c r="J14" s="134"/>
      <c r="K14" s="134"/>
      <c r="L14" s="58">
        <f t="shared" si="6"/>
        <v>0</v>
      </c>
      <c r="M14" s="77"/>
      <c r="N14" s="58">
        <f t="shared" si="7"/>
        <v>0</v>
      </c>
      <c r="O14" s="77"/>
      <c r="P14" s="58">
        <f t="shared" si="8"/>
        <v>0</v>
      </c>
      <c r="Q14" s="77"/>
      <c r="R14" s="58">
        <f t="shared" si="9"/>
        <v>0</v>
      </c>
      <c r="S14" s="77"/>
      <c r="T14" s="58">
        <f t="shared" si="10"/>
        <v>0</v>
      </c>
      <c r="U14" s="77"/>
      <c r="V14" s="58">
        <f t="shared" si="11"/>
        <v>0</v>
      </c>
      <c r="W14" s="77"/>
      <c r="X14" s="58">
        <f t="shared" si="12"/>
        <v>0</v>
      </c>
      <c r="Y14" s="77"/>
      <c r="Z14" s="58">
        <f t="shared" si="13"/>
        <v>0</v>
      </c>
      <c r="AA14" s="77"/>
      <c r="AB14" s="58">
        <f t="shared" si="14"/>
        <v>0</v>
      </c>
      <c r="AC14" s="77"/>
      <c r="AD14" s="58">
        <f t="shared" si="0"/>
        <v>0</v>
      </c>
      <c r="AE14" s="58"/>
      <c r="AF14" s="58"/>
      <c r="AG14" s="69">
        <v>1</v>
      </c>
      <c r="AH14" s="77"/>
      <c r="AI14" s="58">
        <f t="shared" si="15"/>
        <v>0</v>
      </c>
      <c r="AJ14" s="69"/>
      <c r="AK14" s="77"/>
      <c r="AL14" s="58">
        <f t="shared" si="16"/>
        <v>0</v>
      </c>
      <c r="AM14" s="63"/>
      <c r="AN14" s="63"/>
      <c r="AO14" s="58">
        <f t="shared" si="17"/>
        <v>0</v>
      </c>
      <c r="AP14" s="60">
        <f t="shared" si="18"/>
        <v>0</v>
      </c>
      <c r="AQ14" s="146" t="e">
        <f t="shared" si="1"/>
        <v>#DIV/0!</v>
      </c>
      <c r="AR14" s="147" t="e">
        <f t="shared" si="2"/>
        <v>#DIV/0!</v>
      </c>
      <c r="AS14" s="132"/>
    </row>
    <row r="15" spans="1:46" s="133" customFormat="1" ht="15.75" hidden="1" x14ac:dyDescent="0.25">
      <c r="A15" s="65">
        <v>7</v>
      </c>
      <c r="B15" s="18" t="s">
        <v>47</v>
      </c>
      <c r="C15" s="145">
        <f>ИНП2021!C15</f>
        <v>0</v>
      </c>
      <c r="D15" s="77"/>
      <c r="E15" s="58">
        <f t="shared" si="3"/>
        <v>0</v>
      </c>
      <c r="F15" s="69"/>
      <c r="G15" s="69">
        <f t="shared" si="4"/>
        <v>0</v>
      </c>
      <c r="H15" s="69">
        <v>27083</v>
      </c>
      <c r="I15" s="58">
        <f t="shared" si="5"/>
        <v>0</v>
      </c>
      <c r="J15" s="134"/>
      <c r="K15" s="134"/>
      <c r="L15" s="58">
        <f t="shared" si="6"/>
        <v>0</v>
      </c>
      <c r="M15" s="77"/>
      <c r="N15" s="58">
        <f t="shared" si="7"/>
        <v>0</v>
      </c>
      <c r="O15" s="77"/>
      <c r="P15" s="58">
        <f t="shared" si="8"/>
        <v>0</v>
      </c>
      <c r="Q15" s="77"/>
      <c r="R15" s="58">
        <f t="shared" si="9"/>
        <v>0</v>
      </c>
      <c r="S15" s="77"/>
      <c r="T15" s="58">
        <f t="shared" si="10"/>
        <v>0</v>
      </c>
      <c r="U15" s="77"/>
      <c r="V15" s="58">
        <f t="shared" si="11"/>
        <v>0</v>
      </c>
      <c r="W15" s="77"/>
      <c r="X15" s="58">
        <f t="shared" si="12"/>
        <v>0</v>
      </c>
      <c r="Y15" s="77"/>
      <c r="Z15" s="58">
        <f t="shared" si="13"/>
        <v>0</v>
      </c>
      <c r="AA15" s="77"/>
      <c r="AB15" s="58">
        <f t="shared" si="14"/>
        <v>0</v>
      </c>
      <c r="AC15" s="77"/>
      <c r="AD15" s="58">
        <f t="shared" si="0"/>
        <v>0</v>
      </c>
      <c r="AE15" s="58"/>
      <c r="AF15" s="58"/>
      <c r="AG15" s="69">
        <v>1</v>
      </c>
      <c r="AH15" s="77"/>
      <c r="AI15" s="58">
        <f t="shared" si="15"/>
        <v>0</v>
      </c>
      <c r="AJ15" s="69"/>
      <c r="AK15" s="77"/>
      <c r="AL15" s="58">
        <f t="shared" si="16"/>
        <v>0</v>
      </c>
      <c r="AM15" s="63"/>
      <c r="AN15" s="63"/>
      <c r="AO15" s="58">
        <f t="shared" si="17"/>
        <v>0</v>
      </c>
      <c r="AP15" s="60">
        <f t="shared" si="18"/>
        <v>0</v>
      </c>
      <c r="AQ15" s="146" t="e">
        <f t="shared" si="1"/>
        <v>#DIV/0!</v>
      </c>
      <c r="AR15" s="147" t="e">
        <f t="shared" si="2"/>
        <v>#DIV/0!</v>
      </c>
      <c r="AS15" s="132"/>
    </row>
    <row r="16" spans="1:46" s="133" customFormat="1" ht="15.75" hidden="1" x14ac:dyDescent="0.25">
      <c r="A16" s="65">
        <v>8</v>
      </c>
      <c r="B16" s="18" t="s">
        <v>48</v>
      </c>
      <c r="C16" s="145">
        <f>ИНП2021!C16</f>
        <v>0</v>
      </c>
      <c r="D16" s="77"/>
      <c r="E16" s="58">
        <f t="shared" si="3"/>
        <v>0</v>
      </c>
      <c r="F16" s="69"/>
      <c r="G16" s="69">
        <f t="shared" si="4"/>
        <v>0</v>
      </c>
      <c r="H16" s="69">
        <v>27083</v>
      </c>
      <c r="I16" s="58">
        <f t="shared" si="5"/>
        <v>0</v>
      </c>
      <c r="J16" s="134"/>
      <c r="K16" s="134"/>
      <c r="L16" s="58">
        <f t="shared" si="6"/>
        <v>0</v>
      </c>
      <c r="M16" s="77"/>
      <c r="N16" s="58">
        <f t="shared" si="7"/>
        <v>0</v>
      </c>
      <c r="O16" s="77"/>
      <c r="P16" s="58">
        <f t="shared" si="8"/>
        <v>0</v>
      </c>
      <c r="Q16" s="77"/>
      <c r="R16" s="58">
        <f t="shared" si="9"/>
        <v>0</v>
      </c>
      <c r="S16" s="77"/>
      <c r="T16" s="58">
        <f t="shared" si="10"/>
        <v>0</v>
      </c>
      <c r="U16" s="77"/>
      <c r="V16" s="58">
        <f t="shared" si="11"/>
        <v>0</v>
      </c>
      <c r="W16" s="77"/>
      <c r="X16" s="58">
        <f t="shared" si="12"/>
        <v>0</v>
      </c>
      <c r="Y16" s="77"/>
      <c r="Z16" s="58">
        <f t="shared" si="13"/>
        <v>0</v>
      </c>
      <c r="AA16" s="77"/>
      <c r="AB16" s="58">
        <f t="shared" si="14"/>
        <v>0</v>
      </c>
      <c r="AC16" s="77"/>
      <c r="AD16" s="58">
        <f t="shared" si="0"/>
        <v>0</v>
      </c>
      <c r="AE16" s="58"/>
      <c r="AF16" s="58"/>
      <c r="AG16" s="69">
        <v>1</v>
      </c>
      <c r="AH16" s="77"/>
      <c r="AI16" s="58">
        <f t="shared" si="15"/>
        <v>0</v>
      </c>
      <c r="AJ16" s="69"/>
      <c r="AK16" s="77"/>
      <c r="AL16" s="58">
        <f t="shared" si="16"/>
        <v>0</v>
      </c>
      <c r="AM16" s="63"/>
      <c r="AN16" s="63"/>
      <c r="AO16" s="58">
        <f t="shared" si="17"/>
        <v>0</v>
      </c>
      <c r="AP16" s="60">
        <f t="shared" si="18"/>
        <v>0</v>
      </c>
      <c r="AQ16" s="146" t="e">
        <f t="shared" si="1"/>
        <v>#DIV/0!</v>
      </c>
      <c r="AR16" s="147" t="e">
        <f t="shared" si="2"/>
        <v>#DIV/0!</v>
      </c>
      <c r="AS16" s="132"/>
    </row>
    <row r="17" spans="1:45" s="133" customFormat="1" ht="15.75" hidden="1" x14ac:dyDescent="0.25">
      <c r="A17" s="65">
        <v>9</v>
      </c>
      <c r="B17" s="18" t="s">
        <v>49</v>
      </c>
      <c r="C17" s="145">
        <f>ИНП2021!C17</f>
        <v>0</v>
      </c>
      <c r="D17" s="77"/>
      <c r="E17" s="58">
        <f t="shared" si="3"/>
        <v>0</v>
      </c>
      <c r="F17" s="69"/>
      <c r="G17" s="69">
        <f t="shared" si="4"/>
        <v>0</v>
      </c>
      <c r="H17" s="69">
        <v>27083</v>
      </c>
      <c r="I17" s="58">
        <f t="shared" si="5"/>
        <v>0</v>
      </c>
      <c r="J17" s="134"/>
      <c r="K17" s="134"/>
      <c r="L17" s="58">
        <f t="shared" si="6"/>
        <v>0</v>
      </c>
      <c r="M17" s="77"/>
      <c r="N17" s="58">
        <f t="shared" si="7"/>
        <v>0</v>
      </c>
      <c r="O17" s="77"/>
      <c r="P17" s="58">
        <f t="shared" si="8"/>
        <v>0</v>
      </c>
      <c r="Q17" s="77"/>
      <c r="R17" s="58">
        <f t="shared" si="9"/>
        <v>0</v>
      </c>
      <c r="S17" s="77"/>
      <c r="T17" s="58">
        <f t="shared" si="10"/>
        <v>0</v>
      </c>
      <c r="U17" s="77"/>
      <c r="V17" s="58">
        <f t="shared" si="11"/>
        <v>0</v>
      </c>
      <c r="W17" s="77"/>
      <c r="X17" s="58">
        <f t="shared" si="12"/>
        <v>0</v>
      </c>
      <c r="Y17" s="77"/>
      <c r="Z17" s="58">
        <f t="shared" si="13"/>
        <v>0</v>
      </c>
      <c r="AA17" s="77"/>
      <c r="AB17" s="58">
        <f t="shared" si="14"/>
        <v>0</v>
      </c>
      <c r="AC17" s="77"/>
      <c r="AD17" s="58">
        <f t="shared" si="0"/>
        <v>0</v>
      </c>
      <c r="AE17" s="58"/>
      <c r="AF17" s="58"/>
      <c r="AG17" s="69">
        <v>1</v>
      </c>
      <c r="AH17" s="77"/>
      <c r="AI17" s="58">
        <f t="shared" si="15"/>
        <v>0</v>
      </c>
      <c r="AJ17" s="69"/>
      <c r="AK17" s="77"/>
      <c r="AL17" s="58">
        <f t="shared" si="16"/>
        <v>0</v>
      </c>
      <c r="AM17" s="63"/>
      <c r="AN17" s="63"/>
      <c r="AO17" s="58">
        <f t="shared" si="17"/>
        <v>0</v>
      </c>
      <c r="AP17" s="60">
        <f t="shared" si="18"/>
        <v>0</v>
      </c>
      <c r="AQ17" s="146" t="e">
        <f t="shared" si="1"/>
        <v>#DIV/0!</v>
      </c>
      <c r="AR17" s="147" t="e">
        <f t="shared" si="2"/>
        <v>#DIV/0!</v>
      </c>
      <c r="AS17" s="132"/>
    </row>
    <row r="18" spans="1:45" s="133" customFormat="1" ht="15.75" hidden="1" x14ac:dyDescent="0.25">
      <c r="A18" s="65">
        <v>10</v>
      </c>
      <c r="B18" s="18" t="s">
        <v>50</v>
      </c>
      <c r="C18" s="145">
        <f>ИНП2021!C18</f>
        <v>0</v>
      </c>
      <c r="D18" s="77"/>
      <c r="E18" s="58">
        <f t="shared" si="3"/>
        <v>0</v>
      </c>
      <c r="F18" s="69"/>
      <c r="G18" s="69">
        <f t="shared" si="4"/>
        <v>0</v>
      </c>
      <c r="H18" s="69">
        <v>27083</v>
      </c>
      <c r="I18" s="58">
        <f t="shared" si="5"/>
        <v>0</v>
      </c>
      <c r="J18" s="134"/>
      <c r="K18" s="134"/>
      <c r="L18" s="58">
        <f t="shared" si="6"/>
        <v>0</v>
      </c>
      <c r="M18" s="77"/>
      <c r="N18" s="58">
        <f t="shared" si="7"/>
        <v>0</v>
      </c>
      <c r="O18" s="77"/>
      <c r="P18" s="58">
        <f t="shared" si="8"/>
        <v>0</v>
      </c>
      <c r="Q18" s="77"/>
      <c r="R18" s="58">
        <f t="shared" si="9"/>
        <v>0</v>
      </c>
      <c r="S18" s="77"/>
      <c r="T18" s="58">
        <f t="shared" si="10"/>
        <v>0</v>
      </c>
      <c r="U18" s="77"/>
      <c r="V18" s="58">
        <f t="shared" si="11"/>
        <v>0</v>
      </c>
      <c r="W18" s="77"/>
      <c r="X18" s="58">
        <f t="shared" si="12"/>
        <v>0</v>
      </c>
      <c r="Y18" s="77"/>
      <c r="Z18" s="58">
        <f t="shared" si="13"/>
        <v>0</v>
      </c>
      <c r="AA18" s="77"/>
      <c r="AB18" s="58">
        <f t="shared" si="14"/>
        <v>0</v>
      </c>
      <c r="AC18" s="77"/>
      <c r="AD18" s="58">
        <f t="shared" si="0"/>
        <v>0</v>
      </c>
      <c r="AE18" s="58"/>
      <c r="AF18" s="58"/>
      <c r="AG18" s="69">
        <v>1</v>
      </c>
      <c r="AH18" s="77"/>
      <c r="AI18" s="58">
        <f t="shared" si="15"/>
        <v>0</v>
      </c>
      <c r="AJ18" s="69"/>
      <c r="AK18" s="77"/>
      <c r="AL18" s="58">
        <f t="shared" si="16"/>
        <v>0</v>
      </c>
      <c r="AM18" s="63"/>
      <c r="AN18" s="63"/>
      <c r="AO18" s="58">
        <f t="shared" si="17"/>
        <v>0</v>
      </c>
      <c r="AP18" s="60">
        <f t="shared" si="18"/>
        <v>0</v>
      </c>
      <c r="AQ18" s="146" t="e">
        <f t="shared" si="1"/>
        <v>#DIV/0!</v>
      </c>
      <c r="AR18" s="147" t="e">
        <f t="shared" si="2"/>
        <v>#DIV/0!</v>
      </c>
      <c r="AS18" s="132"/>
    </row>
    <row r="19" spans="1:45" s="133" customFormat="1" ht="15.75" hidden="1" x14ac:dyDescent="0.25">
      <c r="A19" s="65">
        <v>11</v>
      </c>
      <c r="B19" s="18" t="s">
        <v>51</v>
      </c>
      <c r="C19" s="145">
        <f>ИНП2021!C19</f>
        <v>0</v>
      </c>
      <c r="D19" s="77"/>
      <c r="E19" s="58">
        <f t="shared" si="3"/>
        <v>0</v>
      </c>
      <c r="F19" s="69"/>
      <c r="G19" s="69">
        <f t="shared" si="4"/>
        <v>0</v>
      </c>
      <c r="H19" s="69">
        <v>27083</v>
      </c>
      <c r="I19" s="58">
        <f t="shared" si="5"/>
        <v>0</v>
      </c>
      <c r="J19" s="134"/>
      <c r="K19" s="134"/>
      <c r="L19" s="58">
        <f t="shared" si="6"/>
        <v>0</v>
      </c>
      <c r="M19" s="77"/>
      <c r="N19" s="58">
        <f t="shared" si="7"/>
        <v>0</v>
      </c>
      <c r="O19" s="77"/>
      <c r="P19" s="58">
        <f t="shared" si="8"/>
        <v>0</v>
      </c>
      <c r="Q19" s="77"/>
      <c r="R19" s="58">
        <f t="shared" si="9"/>
        <v>0</v>
      </c>
      <c r="S19" s="77"/>
      <c r="T19" s="58">
        <f t="shared" si="10"/>
        <v>0</v>
      </c>
      <c r="U19" s="77"/>
      <c r="V19" s="58">
        <f t="shared" si="11"/>
        <v>0</v>
      </c>
      <c r="W19" s="77"/>
      <c r="X19" s="58">
        <f t="shared" si="12"/>
        <v>0</v>
      </c>
      <c r="Y19" s="77"/>
      <c r="Z19" s="58">
        <f t="shared" si="13"/>
        <v>0</v>
      </c>
      <c r="AA19" s="77"/>
      <c r="AB19" s="58">
        <f t="shared" si="14"/>
        <v>0</v>
      </c>
      <c r="AC19" s="77"/>
      <c r="AD19" s="58">
        <f t="shared" si="0"/>
        <v>0</v>
      </c>
      <c r="AE19" s="58"/>
      <c r="AF19" s="58"/>
      <c r="AG19" s="69">
        <v>1</v>
      </c>
      <c r="AH19" s="77"/>
      <c r="AI19" s="58">
        <f t="shared" si="15"/>
        <v>0</v>
      </c>
      <c r="AJ19" s="69"/>
      <c r="AK19" s="77"/>
      <c r="AL19" s="58">
        <f t="shared" si="16"/>
        <v>0</v>
      </c>
      <c r="AM19" s="63"/>
      <c r="AN19" s="63"/>
      <c r="AO19" s="58">
        <f t="shared" si="17"/>
        <v>0</v>
      </c>
      <c r="AP19" s="60">
        <f t="shared" si="18"/>
        <v>0</v>
      </c>
      <c r="AQ19" s="146" t="e">
        <f t="shared" si="1"/>
        <v>#DIV/0!</v>
      </c>
      <c r="AR19" s="147" t="e">
        <f t="shared" si="2"/>
        <v>#DIV/0!</v>
      </c>
      <c r="AS19" s="132"/>
    </row>
    <row r="20" spans="1:45" ht="15.75" x14ac:dyDescent="0.25">
      <c r="A20" s="192" t="s">
        <v>0</v>
      </c>
      <c r="B20" s="192"/>
      <c r="C20" s="148">
        <f>SUM(C9:C19)</f>
        <v>6785</v>
      </c>
      <c r="D20" s="149" t="s">
        <v>88</v>
      </c>
      <c r="E20" s="155">
        <f>SUM(E9:E19)</f>
        <v>1452.992</v>
      </c>
      <c r="F20" s="150">
        <f>SUM(F9:F19)</f>
        <v>0</v>
      </c>
      <c r="G20" s="150">
        <f>SUM(G9:G19)</f>
        <v>0</v>
      </c>
      <c r="H20" s="149" t="s">
        <v>88</v>
      </c>
      <c r="I20" s="155">
        <f>SUM(I9:I19)</f>
        <v>0</v>
      </c>
      <c r="J20" s="150">
        <f>SUM(J9:J19)</f>
        <v>0</v>
      </c>
      <c r="K20" s="151" t="s">
        <v>7</v>
      </c>
      <c r="L20" s="155">
        <f>SUM(L9:L19)</f>
        <v>0</v>
      </c>
      <c r="M20" s="151" t="s">
        <v>7</v>
      </c>
      <c r="N20" s="155">
        <f>SUM(N9:N19)</f>
        <v>27.14</v>
      </c>
      <c r="O20" s="151" t="s">
        <v>7</v>
      </c>
      <c r="P20" s="155">
        <f>SUM(P9:P19)</f>
        <v>0</v>
      </c>
      <c r="Q20" s="151" t="s">
        <v>7</v>
      </c>
      <c r="R20" s="155">
        <f>SUM(R9:R19)</f>
        <v>2937.9049999999997</v>
      </c>
      <c r="S20" s="151" t="s">
        <v>7</v>
      </c>
      <c r="T20" s="155">
        <f>SUM(T9:T19)</f>
        <v>27.14</v>
      </c>
      <c r="U20" s="151" t="s">
        <v>7</v>
      </c>
      <c r="V20" s="155">
        <f>SUM(V9:V19)</f>
        <v>0</v>
      </c>
      <c r="W20" s="151" t="s">
        <v>7</v>
      </c>
      <c r="X20" s="155">
        <f>SUM(X9:X19)</f>
        <v>759.92</v>
      </c>
      <c r="Y20" s="151" t="s">
        <v>7</v>
      </c>
      <c r="Z20" s="155">
        <f>SUM(Z9:Z19)</f>
        <v>1791.24</v>
      </c>
      <c r="AA20" s="151" t="s">
        <v>7</v>
      </c>
      <c r="AB20" s="155">
        <f>SUM(AB9:AB19)</f>
        <v>1994.79</v>
      </c>
      <c r="AC20" s="151" t="s">
        <v>7</v>
      </c>
      <c r="AD20" s="155">
        <f>SUM(AD9:AD19)</f>
        <v>27.14</v>
      </c>
      <c r="AE20" s="155">
        <f>SUM(AE9:AE19)</f>
        <v>0</v>
      </c>
      <c r="AF20" s="155">
        <f>SUM(AF9:AF19)</f>
        <v>0</v>
      </c>
      <c r="AG20" s="148">
        <f>SUM(AG9:AG19)</f>
        <v>11</v>
      </c>
      <c r="AH20" s="151" t="s">
        <v>7</v>
      </c>
      <c r="AI20" s="155">
        <f>SUM(AI9:AI19)</f>
        <v>0</v>
      </c>
      <c r="AJ20" s="148">
        <f>SUM(AJ9:AJ19)</f>
        <v>0</v>
      </c>
      <c r="AK20" s="151" t="s">
        <v>7</v>
      </c>
      <c r="AL20" s="155">
        <f>SUM(AL9:AL19)</f>
        <v>0</v>
      </c>
      <c r="AM20" s="151" t="s">
        <v>7</v>
      </c>
      <c r="AN20" s="149" t="s">
        <v>88</v>
      </c>
      <c r="AO20" s="155">
        <f>SUM(AO9:AO19)</f>
        <v>0</v>
      </c>
      <c r="AP20" s="155">
        <f>SUM(AP9:AP19)</f>
        <v>9018.2669999999998</v>
      </c>
      <c r="AQ20" s="152">
        <f>SUM(AQ9:AQ11)</f>
        <v>4.5129999999999999</v>
      </c>
      <c r="AR20" s="154">
        <f>(AP20/C20)/($AP$20/$C$20)</f>
        <v>1</v>
      </c>
    </row>
    <row r="21" spans="1:45" x14ac:dyDescent="0.2">
      <c r="C21" s="5"/>
      <c r="AA21" s="5"/>
      <c r="AD21" s="5"/>
      <c r="AE21" s="5"/>
      <c r="AF21" s="5"/>
      <c r="AI21" s="5"/>
      <c r="AL21" s="5"/>
      <c r="AS21" s="4"/>
    </row>
    <row r="22" spans="1:45" x14ac:dyDescent="0.2">
      <c r="C22" s="9"/>
      <c r="AA22" s="5"/>
      <c r="AD22" s="5"/>
      <c r="AE22" s="5"/>
      <c r="AF22" s="5"/>
      <c r="AI22" s="5"/>
      <c r="AL22" s="5"/>
      <c r="AP22" s="4"/>
    </row>
    <row r="23" spans="1:45" x14ac:dyDescent="0.2">
      <c r="D23" s="5" t="s">
        <v>90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 t="s">
        <v>90</v>
      </c>
      <c r="Y23" s="5"/>
      <c r="AM23" s="5" t="s">
        <v>89</v>
      </c>
    </row>
    <row r="24" spans="1:45" ht="15.75" x14ac:dyDescent="0.25">
      <c r="AD24" s="75"/>
      <c r="AE24" s="75"/>
      <c r="AF24" s="75"/>
      <c r="AI24" s="75"/>
      <c r="AL24" s="75"/>
      <c r="AM24" s="5" t="s">
        <v>89</v>
      </c>
    </row>
    <row r="25" spans="1:45" ht="12.75" customHeight="1" x14ac:dyDescent="0.2">
      <c r="B25" s="5" t="s">
        <v>89</v>
      </c>
    </row>
    <row r="26" spans="1:45" ht="13.5" customHeight="1" x14ac:dyDescent="0.2"/>
    <row r="27" spans="1:45" ht="12.75" hidden="1" customHeight="1" x14ac:dyDescent="0.2">
      <c r="A27" s="203" t="s">
        <v>1</v>
      </c>
      <c r="B27" s="203" t="s">
        <v>2</v>
      </c>
      <c r="C27" s="196" t="s">
        <v>91</v>
      </c>
      <c r="D27" s="184" t="s">
        <v>61</v>
      </c>
      <c r="E27" s="128"/>
      <c r="F27" s="128"/>
      <c r="G27" s="128"/>
      <c r="H27" s="128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84" t="s">
        <v>61</v>
      </c>
      <c r="U27" s="127"/>
      <c r="V27" s="196" t="s">
        <v>62</v>
      </c>
      <c r="W27" s="184" t="s">
        <v>63</v>
      </c>
      <c r="X27" s="196" t="s">
        <v>64</v>
      </c>
      <c r="Y27" s="184" t="s">
        <v>65</v>
      </c>
      <c r="Z27" s="196" t="s">
        <v>66</v>
      </c>
      <c r="AA27" s="207"/>
      <c r="AB27" s="207"/>
      <c r="AC27" s="210" t="s">
        <v>67</v>
      </c>
      <c r="AD27" s="184" t="s">
        <v>68</v>
      </c>
      <c r="AE27" s="184" t="s">
        <v>68</v>
      </c>
      <c r="AF27" s="184" t="s">
        <v>68</v>
      </c>
      <c r="AG27" s="184" t="s">
        <v>67</v>
      </c>
      <c r="AH27" s="127"/>
      <c r="AI27" s="184" t="s">
        <v>68</v>
      </c>
      <c r="AJ27" s="184" t="s">
        <v>67</v>
      </c>
      <c r="AK27" s="127"/>
      <c r="AL27" s="184" t="s">
        <v>68</v>
      </c>
      <c r="AM27" s="184" t="s">
        <v>92</v>
      </c>
      <c r="AN27" s="196" t="s">
        <v>93</v>
      </c>
      <c r="AO27" s="184" t="s">
        <v>69</v>
      </c>
    </row>
    <row r="28" spans="1:45" ht="12.75" hidden="1" customHeight="1" x14ac:dyDescent="0.2">
      <c r="A28" s="204"/>
      <c r="B28" s="206"/>
      <c r="C28" s="196"/>
      <c r="D28" s="184"/>
      <c r="E28" s="129"/>
      <c r="F28" s="129"/>
      <c r="G28" s="129"/>
      <c r="H28" s="129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84"/>
      <c r="U28" s="127"/>
      <c r="V28" s="196"/>
      <c r="W28" s="184"/>
      <c r="X28" s="196"/>
      <c r="Y28" s="184"/>
      <c r="Z28" s="196"/>
      <c r="AA28" s="208"/>
      <c r="AB28" s="208"/>
      <c r="AC28" s="211"/>
      <c r="AD28" s="184"/>
      <c r="AE28" s="184"/>
      <c r="AF28" s="184"/>
      <c r="AG28" s="184"/>
      <c r="AH28" s="127"/>
      <c r="AI28" s="184"/>
      <c r="AJ28" s="184"/>
      <c r="AK28" s="127"/>
      <c r="AL28" s="184"/>
      <c r="AM28" s="184"/>
      <c r="AN28" s="196"/>
      <c r="AO28" s="184"/>
    </row>
    <row r="29" spans="1:45" ht="34.5" hidden="1" customHeight="1" x14ac:dyDescent="0.2">
      <c r="A29" s="205"/>
      <c r="B29" s="205"/>
      <c r="C29" s="196"/>
      <c r="D29" s="184"/>
      <c r="E29" s="129"/>
      <c r="F29" s="129"/>
      <c r="G29" s="129"/>
      <c r="H29" s="129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84"/>
      <c r="U29" s="127"/>
      <c r="V29" s="196"/>
      <c r="W29" s="184"/>
      <c r="X29" s="196"/>
      <c r="Y29" s="184"/>
      <c r="Z29" s="196"/>
      <c r="AA29" s="209"/>
      <c r="AB29" s="209"/>
      <c r="AC29" s="212"/>
      <c r="AD29" s="184"/>
      <c r="AE29" s="184"/>
      <c r="AF29" s="184"/>
      <c r="AG29" s="184"/>
      <c r="AH29" s="127"/>
      <c r="AI29" s="184"/>
      <c r="AJ29" s="184"/>
      <c r="AK29" s="127"/>
      <c r="AL29" s="184"/>
      <c r="AM29" s="184"/>
      <c r="AN29" s="196"/>
      <c r="AO29" s="184"/>
    </row>
    <row r="30" spans="1:45" ht="14.25" hidden="1" customHeight="1" thickBot="1" x14ac:dyDescent="0.25">
      <c r="A30" s="198" t="s">
        <v>72</v>
      </c>
      <c r="B30" s="199"/>
      <c r="C30" s="47">
        <v>1</v>
      </c>
      <c r="D30" s="48">
        <v>2</v>
      </c>
      <c r="E30" s="130"/>
      <c r="F30" s="130"/>
      <c r="G30" s="130"/>
      <c r="H30" s="130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>
        <v>2</v>
      </c>
      <c r="U30" s="48"/>
      <c r="V30" s="47" t="s">
        <v>73</v>
      </c>
      <c r="W30" s="48">
        <v>4</v>
      </c>
      <c r="X30" s="47" t="s">
        <v>74</v>
      </c>
      <c r="Y30" s="48">
        <v>6</v>
      </c>
      <c r="Z30" s="47" t="s">
        <v>75</v>
      </c>
      <c r="AA30" s="47"/>
      <c r="AB30" s="47"/>
      <c r="AC30" s="48">
        <v>8</v>
      </c>
      <c r="AD30" s="47">
        <v>9</v>
      </c>
      <c r="AE30" s="47">
        <v>9</v>
      </c>
      <c r="AF30" s="47">
        <v>9</v>
      </c>
      <c r="AG30" s="48">
        <v>8</v>
      </c>
      <c r="AH30" s="48"/>
      <c r="AI30" s="47">
        <v>9</v>
      </c>
      <c r="AJ30" s="48">
        <v>8</v>
      </c>
      <c r="AK30" s="48"/>
      <c r="AL30" s="47">
        <v>9</v>
      </c>
      <c r="AM30" s="48">
        <v>11</v>
      </c>
      <c r="AN30" s="48" t="s">
        <v>76</v>
      </c>
      <c r="AO30" s="48">
        <v>13</v>
      </c>
    </row>
    <row r="31" spans="1:45" ht="17.25" hidden="1" customHeight="1" x14ac:dyDescent="0.2">
      <c r="A31" s="213"/>
      <c r="B31" s="214"/>
      <c r="C31" s="49" t="s">
        <v>77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1"/>
      <c r="W31" s="52"/>
      <c r="X31" s="53"/>
      <c r="Y31" s="52"/>
      <c r="Z31" s="54"/>
      <c r="AA31" s="54"/>
      <c r="AB31" s="54"/>
      <c r="AC31" s="53"/>
      <c r="AD31" s="55">
        <v>4.3E-3</v>
      </c>
      <c r="AE31" s="55">
        <v>4.3E-3</v>
      </c>
      <c r="AF31" s="55">
        <v>4.3E-3</v>
      </c>
      <c r="AG31" s="53"/>
      <c r="AH31" s="53"/>
      <c r="AI31" s="55">
        <v>4.3E-3</v>
      </c>
      <c r="AJ31" s="53"/>
      <c r="AK31" s="53"/>
      <c r="AL31" s="55">
        <v>4.3E-3</v>
      </c>
      <c r="AM31" s="52"/>
      <c r="AN31" s="53"/>
      <c r="AO31" s="52"/>
    </row>
    <row r="32" spans="1:45" ht="15.75" hidden="1" customHeight="1" x14ac:dyDescent="0.25">
      <c r="A32" s="56">
        <v>1</v>
      </c>
      <c r="B32" s="57" t="s">
        <v>78</v>
      </c>
      <c r="C32" s="70">
        <v>33351</v>
      </c>
      <c r="D32" s="76">
        <v>0.496</v>
      </c>
      <c r="E32" s="131"/>
      <c r="F32" s="131"/>
      <c r="G32" s="131"/>
      <c r="H32" s="131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>
        <v>0.496</v>
      </c>
      <c r="U32" s="76"/>
      <c r="V32" s="72">
        <f t="shared" ref="V32:V50" si="19">C32*D32</f>
        <v>16542.096000000001</v>
      </c>
      <c r="W32" s="77">
        <v>0.06</v>
      </c>
      <c r="X32" s="62">
        <f t="shared" ref="X32:X50" si="20">W32*C32</f>
        <v>2001.06</v>
      </c>
      <c r="Y32" s="59">
        <v>0.40899999999999997</v>
      </c>
      <c r="Z32" s="67">
        <f t="shared" ref="Z32:Z50" si="21">Y32*C32</f>
        <v>13640.558999999999</v>
      </c>
      <c r="AA32" s="61"/>
      <c r="AB32" s="62"/>
      <c r="AC32" s="63">
        <v>88.1</v>
      </c>
      <c r="AD32" s="64">
        <v>3.3E-3</v>
      </c>
      <c r="AE32" s="64">
        <v>3.3E-3</v>
      </c>
      <c r="AF32" s="64">
        <v>3.3E-3</v>
      </c>
      <c r="AG32" s="63">
        <v>88.1</v>
      </c>
      <c r="AH32" s="63"/>
      <c r="AI32" s="64">
        <v>3.3E-3</v>
      </c>
      <c r="AJ32" s="63">
        <v>88.1</v>
      </c>
      <c r="AK32" s="63"/>
      <c r="AL32" s="64">
        <v>3.3E-3</v>
      </c>
      <c r="AM32" s="64"/>
      <c r="AN32" s="78">
        <v>127</v>
      </c>
      <c r="AO32" s="79">
        <v>3.7000000000000002E-3</v>
      </c>
    </row>
    <row r="33" spans="1:41" ht="15.75" hidden="1" customHeight="1" x14ac:dyDescent="0.25">
      <c r="A33" s="65">
        <v>2</v>
      </c>
      <c r="B33" s="66" t="s">
        <v>79</v>
      </c>
      <c r="C33" s="70">
        <v>5340</v>
      </c>
      <c r="D33" s="76">
        <v>0.496</v>
      </c>
      <c r="E33" s="131"/>
      <c r="F33" s="131"/>
      <c r="G33" s="131"/>
      <c r="H33" s="131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>
        <v>0.496</v>
      </c>
      <c r="U33" s="76"/>
      <c r="V33" s="72">
        <f t="shared" si="19"/>
        <v>2648.64</v>
      </c>
      <c r="W33" s="77">
        <v>0.15</v>
      </c>
      <c r="X33" s="62">
        <f t="shared" si="20"/>
        <v>801</v>
      </c>
      <c r="Y33" s="59">
        <v>0.40899999999999997</v>
      </c>
      <c r="Z33" s="68">
        <f t="shared" si="21"/>
        <v>2184.06</v>
      </c>
      <c r="AA33" s="61"/>
      <c r="AB33" s="62"/>
      <c r="AC33" s="63">
        <v>15.2</v>
      </c>
      <c r="AD33" s="64">
        <v>3.3E-3</v>
      </c>
      <c r="AE33" s="64">
        <v>3.3E-3</v>
      </c>
      <c r="AF33" s="64">
        <v>3.3E-3</v>
      </c>
      <c r="AG33" s="63">
        <v>15.2</v>
      </c>
      <c r="AH33" s="63"/>
      <c r="AI33" s="64">
        <v>3.3E-3</v>
      </c>
      <c r="AJ33" s="63">
        <v>15.2</v>
      </c>
      <c r="AK33" s="63"/>
      <c r="AL33" s="64">
        <v>3.3E-3</v>
      </c>
      <c r="AM33" s="64"/>
      <c r="AN33" s="80">
        <v>127</v>
      </c>
      <c r="AO33" s="79">
        <v>3.7000000000000002E-3</v>
      </c>
    </row>
    <row r="34" spans="1:41" ht="15.75" hidden="1" customHeight="1" x14ac:dyDescent="0.25">
      <c r="A34" s="65">
        <v>3</v>
      </c>
      <c r="B34" s="66" t="s">
        <v>80</v>
      </c>
      <c r="C34" s="70">
        <v>5077</v>
      </c>
      <c r="D34" s="76">
        <v>0.496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>
        <v>0.496</v>
      </c>
      <c r="U34" s="76"/>
      <c r="V34" s="72">
        <f t="shared" si="19"/>
        <v>2518.192</v>
      </c>
      <c r="W34" s="77">
        <v>0.15</v>
      </c>
      <c r="X34" s="62">
        <f t="shared" si="20"/>
        <v>761.55</v>
      </c>
      <c r="Y34" s="59">
        <v>0.40899999999999997</v>
      </c>
      <c r="Z34" s="68">
        <f t="shared" si="21"/>
        <v>2076.4929999999999</v>
      </c>
      <c r="AA34" s="61"/>
      <c r="AB34" s="62"/>
      <c r="AC34" s="63">
        <v>10.199999999999999</v>
      </c>
      <c r="AD34" s="64">
        <v>3.3E-3</v>
      </c>
      <c r="AE34" s="64">
        <v>3.3E-3</v>
      </c>
      <c r="AF34" s="64">
        <v>3.3E-3</v>
      </c>
      <c r="AG34" s="63">
        <v>10.199999999999999</v>
      </c>
      <c r="AH34" s="63"/>
      <c r="AI34" s="64">
        <v>3.3E-3</v>
      </c>
      <c r="AJ34" s="63">
        <v>10.199999999999999</v>
      </c>
      <c r="AK34" s="63"/>
      <c r="AL34" s="64">
        <v>3.3E-3</v>
      </c>
      <c r="AM34" s="64"/>
      <c r="AN34" s="80">
        <v>127</v>
      </c>
      <c r="AO34" s="79">
        <v>3.7000000000000002E-3</v>
      </c>
    </row>
    <row r="35" spans="1:41" ht="15.75" hidden="1" customHeight="1" x14ac:dyDescent="0.25">
      <c r="A35" s="65">
        <v>4</v>
      </c>
      <c r="B35" s="66" t="s">
        <v>81</v>
      </c>
      <c r="C35" s="70">
        <v>6359</v>
      </c>
      <c r="D35" s="76">
        <v>0.496</v>
      </c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>
        <v>0.496</v>
      </c>
      <c r="U35" s="76"/>
      <c r="V35" s="72">
        <f t="shared" si="19"/>
        <v>3154.0639999999999</v>
      </c>
      <c r="W35" s="77">
        <v>0.15</v>
      </c>
      <c r="X35" s="62">
        <f t="shared" si="20"/>
        <v>953.84999999999991</v>
      </c>
      <c r="Y35" s="59">
        <v>0.40899999999999997</v>
      </c>
      <c r="Z35" s="68">
        <f t="shared" si="21"/>
        <v>2600.8309999999997</v>
      </c>
      <c r="AA35" s="61"/>
      <c r="AB35" s="62"/>
      <c r="AC35" s="63">
        <v>6.8</v>
      </c>
      <c r="AD35" s="64">
        <v>3.3E-3</v>
      </c>
      <c r="AE35" s="64">
        <v>3.3E-3</v>
      </c>
      <c r="AF35" s="64">
        <v>3.3E-3</v>
      </c>
      <c r="AG35" s="63">
        <v>6.8</v>
      </c>
      <c r="AH35" s="63"/>
      <c r="AI35" s="64">
        <v>3.3E-3</v>
      </c>
      <c r="AJ35" s="63">
        <v>6.8</v>
      </c>
      <c r="AK35" s="63"/>
      <c r="AL35" s="64">
        <v>3.3E-3</v>
      </c>
      <c r="AM35" s="64"/>
      <c r="AN35" s="80">
        <v>127</v>
      </c>
      <c r="AO35" s="79">
        <v>3.7000000000000002E-3</v>
      </c>
    </row>
    <row r="36" spans="1:41" ht="15.75" hidden="1" customHeight="1" x14ac:dyDescent="0.25">
      <c r="A36" s="65">
        <v>5</v>
      </c>
      <c r="B36" s="66" t="s">
        <v>82</v>
      </c>
      <c r="C36" s="70">
        <v>4707</v>
      </c>
      <c r="D36" s="76">
        <v>0.496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>
        <v>0.496</v>
      </c>
      <c r="U36" s="76"/>
      <c r="V36" s="72">
        <f t="shared" si="19"/>
        <v>2334.672</v>
      </c>
      <c r="W36" s="77">
        <v>0.2</v>
      </c>
      <c r="X36" s="62">
        <f t="shared" si="20"/>
        <v>941.40000000000009</v>
      </c>
      <c r="Y36" s="59">
        <v>0.40899999999999997</v>
      </c>
      <c r="Z36" s="68">
        <f t="shared" si="21"/>
        <v>1925.1629999999998</v>
      </c>
      <c r="AA36" s="61"/>
      <c r="AB36" s="62"/>
      <c r="AC36" s="63">
        <v>6.4</v>
      </c>
      <c r="AD36" s="64">
        <v>3.3E-3</v>
      </c>
      <c r="AE36" s="64">
        <v>3.3E-3</v>
      </c>
      <c r="AF36" s="64">
        <v>3.3E-3</v>
      </c>
      <c r="AG36" s="63">
        <v>6.4</v>
      </c>
      <c r="AH36" s="63"/>
      <c r="AI36" s="64">
        <v>3.3E-3</v>
      </c>
      <c r="AJ36" s="63">
        <v>6.4</v>
      </c>
      <c r="AK36" s="63"/>
      <c r="AL36" s="64">
        <v>3.3E-3</v>
      </c>
      <c r="AM36" s="64"/>
      <c r="AN36" s="80">
        <v>127</v>
      </c>
      <c r="AO36" s="79">
        <v>3.7000000000000002E-3</v>
      </c>
    </row>
    <row r="37" spans="1:41" ht="15.75" hidden="1" customHeight="1" x14ac:dyDescent="0.25">
      <c r="A37" s="65">
        <v>6</v>
      </c>
      <c r="B37" s="66" t="s">
        <v>83</v>
      </c>
      <c r="C37" s="70">
        <v>1875</v>
      </c>
      <c r="D37" s="81">
        <v>0.59830000000000005</v>
      </c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>
        <v>0.59830000000000005</v>
      </c>
      <c r="U37" s="81"/>
      <c r="V37" s="72">
        <f t="shared" si="19"/>
        <v>1121.8125</v>
      </c>
      <c r="W37" s="77">
        <v>0.3</v>
      </c>
      <c r="X37" s="62">
        <f t="shared" si="20"/>
        <v>562.5</v>
      </c>
      <c r="Y37" s="59">
        <v>0.23</v>
      </c>
      <c r="Z37" s="68">
        <f t="shared" si="21"/>
        <v>431.25</v>
      </c>
      <c r="AA37" s="68"/>
      <c r="AB37" s="62"/>
      <c r="AC37" s="63">
        <v>8.6999999999999993</v>
      </c>
      <c r="AD37" s="64">
        <v>3.3E-3</v>
      </c>
      <c r="AE37" s="64">
        <v>3.3E-3</v>
      </c>
      <c r="AF37" s="64">
        <v>3.3E-3</v>
      </c>
      <c r="AG37" s="63">
        <v>8.6999999999999993</v>
      </c>
      <c r="AH37" s="63"/>
      <c r="AI37" s="64">
        <v>3.3E-3</v>
      </c>
      <c r="AJ37" s="63">
        <v>8.6999999999999993</v>
      </c>
      <c r="AK37" s="63"/>
      <c r="AL37" s="64">
        <v>3.3E-3</v>
      </c>
      <c r="AM37" s="64"/>
      <c r="AN37" s="80">
        <v>127</v>
      </c>
      <c r="AO37" s="79">
        <v>2.5999999999999999E-3</v>
      </c>
    </row>
    <row r="38" spans="1:41" ht="15.75" hidden="1" customHeight="1" x14ac:dyDescent="0.25">
      <c r="A38" s="65">
        <v>7</v>
      </c>
      <c r="B38" s="66" t="s">
        <v>84</v>
      </c>
      <c r="C38" s="70">
        <v>2513</v>
      </c>
      <c r="D38" s="81">
        <v>0.59830000000000005</v>
      </c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>
        <v>0.59830000000000005</v>
      </c>
      <c r="U38" s="81"/>
      <c r="V38" s="72">
        <f t="shared" si="19"/>
        <v>1503.5279</v>
      </c>
      <c r="W38" s="77">
        <v>0.3</v>
      </c>
      <c r="X38" s="62">
        <f t="shared" si="20"/>
        <v>753.9</v>
      </c>
      <c r="Y38" s="59">
        <v>0.23</v>
      </c>
      <c r="Z38" s="68">
        <f t="shared" si="21"/>
        <v>577.99</v>
      </c>
      <c r="AA38" s="68"/>
      <c r="AB38" s="62"/>
      <c r="AC38" s="63">
        <v>7</v>
      </c>
      <c r="AD38" s="64">
        <v>3.3E-3</v>
      </c>
      <c r="AE38" s="64">
        <v>3.3E-3</v>
      </c>
      <c r="AF38" s="64">
        <v>3.3E-3</v>
      </c>
      <c r="AG38" s="63">
        <v>7</v>
      </c>
      <c r="AH38" s="63"/>
      <c r="AI38" s="64">
        <v>3.3E-3</v>
      </c>
      <c r="AJ38" s="63">
        <v>7</v>
      </c>
      <c r="AK38" s="63"/>
      <c r="AL38" s="64">
        <v>3.3E-3</v>
      </c>
      <c r="AM38" s="64"/>
      <c r="AN38" s="80">
        <v>127</v>
      </c>
      <c r="AO38" s="79">
        <v>2.5999999999999999E-3</v>
      </c>
    </row>
    <row r="39" spans="1:41" ht="15.75" hidden="1" customHeight="1" x14ac:dyDescent="0.25">
      <c r="A39" s="65">
        <v>8</v>
      </c>
      <c r="B39" s="66" t="s">
        <v>85</v>
      </c>
      <c r="C39" s="70">
        <v>595</v>
      </c>
      <c r="D39" s="81">
        <v>0.59830000000000005</v>
      </c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>
        <v>0.59830000000000005</v>
      </c>
      <c r="U39" s="81"/>
      <c r="V39" s="60">
        <f t="shared" si="19"/>
        <v>355.98850000000004</v>
      </c>
      <c r="W39" s="77">
        <v>0.5</v>
      </c>
      <c r="X39" s="62">
        <f t="shared" si="20"/>
        <v>297.5</v>
      </c>
      <c r="Y39" s="59">
        <v>0.23</v>
      </c>
      <c r="Z39" s="68">
        <f t="shared" si="21"/>
        <v>136.85</v>
      </c>
      <c r="AA39" s="68"/>
      <c r="AB39" s="62"/>
      <c r="AC39" s="63">
        <v>0.5</v>
      </c>
      <c r="AD39" s="64"/>
      <c r="AE39" s="64"/>
      <c r="AF39" s="64"/>
      <c r="AG39" s="63">
        <v>0.5</v>
      </c>
      <c r="AH39" s="63"/>
      <c r="AI39" s="64"/>
      <c r="AJ39" s="63">
        <v>0.5</v>
      </c>
      <c r="AK39" s="63"/>
      <c r="AL39" s="64"/>
      <c r="AM39" s="64"/>
      <c r="AN39" s="80">
        <v>127</v>
      </c>
      <c r="AO39" s="79">
        <v>2.5999999999999999E-3</v>
      </c>
    </row>
    <row r="40" spans="1:41" ht="15.75" hidden="1" customHeight="1" x14ac:dyDescent="0.25">
      <c r="A40" s="65">
        <v>9</v>
      </c>
      <c r="B40" s="66" t="s">
        <v>86</v>
      </c>
      <c r="C40" s="70">
        <v>2240</v>
      </c>
      <c r="D40" s="81">
        <v>0.59830000000000005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>
        <v>0.59830000000000005</v>
      </c>
      <c r="U40" s="81"/>
      <c r="V40" s="60">
        <f t="shared" si="19"/>
        <v>1340.192</v>
      </c>
      <c r="W40" s="77">
        <v>0.3</v>
      </c>
      <c r="X40" s="62">
        <f t="shared" si="20"/>
        <v>672</v>
      </c>
      <c r="Y40" s="59">
        <v>0.23</v>
      </c>
      <c r="Z40" s="68">
        <f t="shared" si="21"/>
        <v>515.20000000000005</v>
      </c>
      <c r="AA40" s="68"/>
      <c r="AB40" s="62"/>
      <c r="AC40" s="63">
        <v>5.8</v>
      </c>
      <c r="AD40" s="64">
        <v>3.3E-3</v>
      </c>
      <c r="AE40" s="64">
        <v>3.3E-3</v>
      </c>
      <c r="AF40" s="64">
        <v>3.3E-3</v>
      </c>
      <c r="AG40" s="63">
        <v>5.8</v>
      </c>
      <c r="AH40" s="63"/>
      <c r="AI40" s="64">
        <v>3.3E-3</v>
      </c>
      <c r="AJ40" s="63">
        <v>5.8</v>
      </c>
      <c r="AK40" s="63"/>
      <c r="AL40" s="64">
        <v>3.3E-3</v>
      </c>
      <c r="AM40" s="64"/>
      <c r="AN40" s="80">
        <v>127</v>
      </c>
      <c r="AO40" s="79">
        <v>2.5999999999999999E-3</v>
      </c>
    </row>
    <row r="41" spans="1:41" ht="15.75" hidden="1" customHeight="1" x14ac:dyDescent="0.25">
      <c r="A41" s="65">
        <v>10</v>
      </c>
      <c r="B41" s="66" t="s">
        <v>87</v>
      </c>
      <c r="C41" s="70">
        <v>386</v>
      </c>
      <c r="D41" s="81">
        <v>0.59830000000000005</v>
      </c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>
        <v>0.59830000000000005</v>
      </c>
      <c r="U41" s="81"/>
      <c r="V41" s="72">
        <f t="shared" si="19"/>
        <v>230.94380000000001</v>
      </c>
      <c r="W41" s="77">
        <v>0.5</v>
      </c>
      <c r="X41" s="62">
        <f t="shared" si="20"/>
        <v>193</v>
      </c>
      <c r="Y41" s="59">
        <v>0.23</v>
      </c>
      <c r="Z41" s="68">
        <f t="shared" si="21"/>
        <v>88.78</v>
      </c>
      <c r="AA41" s="68"/>
      <c r="AB41" s="62"/>
      <c r="AC41" s="69"/>
      <c r="AD41" s="64"/>
      <c r="AE41" s="64"/>
      <c r="AF41" s="64"/>
      <c r="AG41" s="69"/>
      <c r="AH41" s="69"/>
      <c r="AI41" s="64"/>
      <c r="AJ41" s="69"/>
      <c r="AK41" s="69"/>
      <c r="AL41" s="64"/>
      <c r="AM41" s="64"/>
      <c r="AN41" s="80">
        <v>127</v>
      </c>
      <c r="AO41" s="79">
        <v>2.5999999999999999E-3</v>
      </c>
    </row>
    <row r="42" spans="1:41" ht="15.75" hidden="1" customHeight="1" x14ac:dyDescent="0.25">
      <c r="A42" s="65">
        <v>11</v>
      </c>
      <c r="B42" s="66"/>
      <c r="C42" s="70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2">
        <f t="shared" si="19"/>
        <v>0</v>
      </c>
      <c r="W42" s="63"/>
      <c r="X42" s="62">
        <f t="shared" si="20"/>
        <v>0</v>
      </c>
      <c r="Y42" s="73"/>
      <c r="Z42" s="62">
        <f t="shared" si="21"/>
        <v>0</v>
      </c>
      <c r="AA42" s="62"/>
      <c r="AB42" s="62"/>
      <c r="AC42" s="69"/>
      <c r="AD42" s="64"/>
      <c r="AE42" s="64"/>
      <c r="AF42" s="64"/>
      <c r="AG42" s="69"/>
      <c r="AH42" s="69"/>
      <c r="AI42" s="64"/>
      <c r="AJ42" s="69"/>
      <c r="AK42" s="69"/>
      <c r="AL42" s="64"/>
      <c r="AM42" s="64"/>
      <c r="AN42" s="62"/>
      <c r="AO42" s="64"/>
    </row>
    <row r="43" spans="1:41" ht="15.75" hidden="1" customHeight="1" x14ac:dyDescent="0.25">
      <c r="A43" s="65">
        <v>12</v>
      </c>
      <c r="B43" s="66"/>
      <c r="C43" s="70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>
        <f t="shared" si="19"/>
        <v>0</v>
      </c>
      <c r="W43" s="63"/>
      <c r="X43" s="62">
        <f t="shared" si="20"/>
        <v>0</v>
      </c>
      <c r="Y43" s="73"/>
      <c r="Z43" s="62">
        <f t="shared" si="21"/>
        <v>0</v>
      </c>
      <c r="AA43" s="62"/>
      <c r="AB43" s="62"/>
      <c r="AC43" s="69"/>
      <c r="AD43" s="64"/>
      <c r="AE43" s="64"/>
      <c r="AF43" s="64"/>
      <c r="AG43" s="69"/>
      <c r="AH43" s="69"/>
      <c r="AI43" s="64"/>
      <c r="AJ43" s="69"/>
      <c r="AK43" s="69"/>
      <c r="AL43" s="64"/>
      <c r="AM43" s="64"/>
      <c r="AN43" s="62"/>
      <c r="AO43" s="64"/>
    </row>
    <row r="44" spans="1:41" ht="15.75" hidden="1" customHeight="1" x14ac:dyDescent="0.25">
      <c r="A44" s="65">
        <v>13</v>
      </c>
      <c r="B44" s="66"/>
      <c r="C44" s="70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2">
        <f t="shared" si="19"/>
        <v>0</v>
      </c>
      <c r="W44" s="63"/>
      <c r="X44" s="62">
        <f t="shared" si="20"/>
        <v>0</v>
      </c>
      <c r="Y44" s="73"/>
      <c r="Z44" s="62">
        <f t="shared" si="21"/>
        <v>0</v>
      </c>
      <c r="AA44" s="62"/>
      <c r="AB44" s="62"/>
      <c r="AC44" s="69"/>
      <c r="AD44" s="64"/>
      <c r="AE44" s="64"/>
      <c r="AF44" s="64"/>
      <c r="AG44" s="69"/>
      <c r="AH44" s="69"/>
      <c r="AI44" s="64"/>
      <c r="AJ44" s="69"/>
      <c r="AK44" s="69"/>
      <c r="AL44" s="64"/>
      <c r="AM44" s="64"/>
      <c r="AN44" s="62"/>
      <c r="AO44" s="64"/>
    </row>
    <row r="45" spans="1:41" ht="15.75" hidden="1" customHeight="1" x14ac:dyDescent="0.25">
      <c r="A45" s="65">
        <v>14</v>
      </c>
      <c r="B45" s="66"/>
      <c r="C45" s="70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2">
        <f t="shared" si="19"/>
        <v>0</v>
      </c>
      <c r="W45" s="63"/>
      <c r="X45" s="62">
        <f t="shared" si="20"/>
        <v>0</v>
      </c>
      <c r="Y45" s="73"/>
      <c r="Z45" s="62">
        <f t="shared" si="21"/>
        <v>0</v>
      </c>
      <c r="AA45" s="62"/>
      <c r="AB45" s="62"/>
      <c r="AC45" s="69"/>
      <c r="AD45" s="64"/>
      <c r="AE45" s="64"/>
      <c r="AF45" s="64"/>
      <c r="AG45" s="69"/>
      <c r="AH45" s="69"/>
      <c r="AI45" s="64"/>
      <c r="AJ45" s="69"/>
      <c r="AK45" s="69"/>
      <c r="AL45" s="64"/>
      <c r="AM45" s="64"/>
      <c r="AN45" s="62"/>
      <c r="AO45" s="64"/>
    </row>
    <row r="46" spans="1:41" ht="15.75" hidden="1" customHeight="1" x14ac:dyDescent="0.25">
      <c r="A46" s="65">
        <v>15</v>
      </c>
      <c r="B46" s="66"/>
      <c r="C46" s="70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2">
        <f t="shared" si="19"/>
        <v>0</v>
      </c>
      <c r="W46" s="63"/>
      <c r="X46" s="62">
        <f t="shared" si="20"/>
        <v>0</v>
      </c>
      <c r="Y46" s="73"/>
      <c r="Z46" s="62">
        <f t="shared" si="21"/>
        <v>0</v>
      </c>
      <c r="AA46" s="62"/>
      <c r="AB46" s="62"/>
      <c r="AC46" s="69"/>
      <c r="AD46" s="64"/>
      <c r="AE46" s="64"/>
      <c r="AF46" s="64"/>
      <c r="AG46" s="69"/>
      <c r="AH46" s="69"/>
      <c r="AI46" s="64"/>
      <c r="AJ46" s="69"/>
      <c r="AK46" s="69"/>
      <c r="AL46" s="64"/>
      <c r="AM46" s="64"/>
      <c r="AN46" s="62"/>
      <c r="AO46" s="64"/>
    </row>
    <row r="47" spans="1:41" ht="15.75" hidden="1" customHeight="1" x14ac:dyDescent="0.25">
      <c r="A47" s="65">
        <v>16</v>
      </c>
      <c r="B47" s="66"/>
      <c r="C47" s="70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>
        <f t="shared" si="19"/>
        <v>0</v>
      </c>
      <c r="W47" s="63"/>
      <c r="X47" s="62">
        <f t="shared" si="20"/>
        <v>0</v>
      </c>
      <c r="Y47" s="73"/>
      <c r="Z47" s="62">
        <f t="shared" si="21"/>
        <v>0</v>
      </c>
      <c r="AA47" s="62"/>
      <c r="AB47" s="62"/>
      <c r="AC47" s="69"/>
      <c r="AD47" s="64"/>
      <c r="AE47" s="64"/>
      <c r="AF47" s="64"/>
      <c r="AG47" s="69"/>
      <c r="AH47" s="69"/>
      <c r="AI47" s="64"/>
      <c r="AJ47" s="69"/>
      <c r="AK47" s="69"/>
      <c r="AL47" s="64"/>
      <c r="AM47" s="64"/>
      <c r="AN47" s="62"/>
      <c r="AO47" s="64"/>
    </row>
    <row r="48" spans="1:41" ht="15.75" hidden="1" customHeight="1" x14ac:dyDescent="0.25">
      <c r="A48" s="65">
        <v>17</v>
      </c>
      <c r="B48" s="66"/>
      <c r="C48" s="70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2">
        <f t="shared" si="19"/>
        <v>0</v>
      </c>
      <c r="W48" s="63"/>
      <c r="X48" s="62">
        <f t="shared" si="20"/>
        <v>0</v>
      </c>
      <c r="Y48" s="73"/>
      <c r="Z48" s="62">
        <f t="shared" si="21"/>
        <v>0</v>
      </c>
      <c r="AA48" s="62"/>
      <c r="AB48" s="62"/>
      <c r="AC48" s="69"/>
      <c r="AD48" s="64"/>
      <c r="AE48" s="64"/>
      <c r="AF48" s="64"/>
      <c r="AG48" s="69"/>
      <c r="AH48" s="69"/>
      <c r="AI48" s="64"/>
      <c r="AJ48" s="69"/>
      <c r="AK48" s="69"/>
      <c r="AL48" s="64"/>
      <c r="AM48" s="64"/>
      <c r="AN48" s="62"/>
      <c r="AO48" s="64"/>
    </row>
    <row r="49" spans="1:42" ht="15.75" hidden="1" customHeight="1" x14ac:dyDescent="0.25">
      <c r="A49" s="65">
        <v>18</v>
      </c>
      <c r="B49" s="66"/>
      <c r="C49" s="70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2">
        <f t="shared" si="19"/>
        <v>0</v>
      </c>
      <c r="W49" s="63"/>
      <c r="X49" s="62">
        <f t="shared" si="20"/>
        <v>0</v>
      </c>
      <c r="Y49" s="73"/>
      <c r="Z49" s="62">
        <f t="shared" si="21"/>
        <v>0</v>
      </c>
      <c r="AA49" s="62"/>
      <c r="AB49" s="62"/>
      <c r="AC49" s="69"/>
      <c r="AD49" s="64"/>
      <c r="AE49" s="64"/>
      <c r="AF49" s="64"/>
      <c r="AG49" s="69"/>
      <c r="AH49" s="69"/>
      <c r="AI49" s="64"/>
      <c r="AJ49" s="69"/>
      <c r="AK49" s="69"/>
      <c r="AL49" s="64"/>
      <c r="AM49" s="64"/>
      <c r="AN49" s="62"/>
      <c r="AO49" s="64"/>
    </row>
    <row r="50" spans="1:42" ht="15.75" hidden="1" customHeight="1" x14ac:dyDescent="0.25">
      <c r="A50" s="65">
        <v>19</v>
      </c>
      <c r="B50" s="66"/>
      <c r="C50" s="70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2">
        <f t="shared" si="19"/>
        <v>0</v>
      </c>
      <c r="W50" s="63"/>
      <c r="X50" s="62">
        <f t="shared" si="20"/>
        <v>0</v>
      </c>
      <c r="Y50" s="73"/>
      <c r="Z50" s="62">
        <f t="shared" si="21"/>
        <v>0</v>
      </c>
      <c r="AA50" s="62"/>
      <c r="AB50" s="62"/>
      <c r="AC50" s="69"/>
      <c r="AD50" s="64"/>
      <c r="AE50" s="64"/>
      <c r="AF50" s="64"/>
      <c r="AG50" s="69"/>
      <c r="AH50" s="69"/>
      <c r="AI50" s="64"/>
      <c r="AJ50" s="69"/>
      <c r="AK50" s="69"/>
      <c r="AL50" s="64"/>
      <c r="AM50" s="64"/>
      <c r="AN50" s="62"/>
      <c r="AO50" s="64"/>
    </row>
    <row r="51" spans="1:42" ht="16.5" hidden="1" customHeight="1" thickBot="1" x14ac:dyDescent="0.3">
      <c r="A51" s="215" t="s">
        <v>0</v>
      </c>
      <c r="B51" s="216"/>
      <c r="C51" s="74">
        <f>SUM(C32:C50)</f>
        <v>62443</v>
      </c>
      <c r="D51" s="74" t="s">
        <v>88</v>
      </c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 t="s">
        <v>88</v>
      </c>
      <c r="U51" s="74"/>
      <c r="V51" s="74">
        <f>SUM(V32:V50)</f>
        <v>31750.128699999997</v>
      </c>
      <c r="W51" s="74" t="s">
        <v>88</v>
      </c>
      <c r="X51" s="74">
        <f>SUM(X32:X50)</f>
        <v>7937.7599999999984</v>
      </c>
      <c r="Y51" s="74" t="s">
        <v>88</v>
      </c>
      <c r="Z51" s="74">
        <f>SUM(Z32:Z50)</f>
        <v>24177.175999999996</v>
      </c>
      <c r="AA51" s="74"/>
      <c r="AB51" s="74"/>
      <c r="AC51" s="74">
        <f>SUM(AC32:AC50)</f>
        <v>148.70000000000002</v>
      </c>
      <c r="AD51" s="74" t="s">
        <v>88</v>
      </c>
      <c r="AE51" s="74" t="s">
        <v>88</v>
      </c>
      <c r="AF51" s="74" t="s">
        <v>88</v>
      </c>
      <c r="AG51" s="74">
        <f>SUM(AG32:AG50)</f>
        <v>148.70000000000002</v>
      </c>
      <c r="AH51" s="74"/>
      <c r="AI51" s="74" t="s">
        <v>88</v>
      </c>
      <c r="AJ51" s="74">
        <f>SUM(AJ32:AJ50)</f>
        <v>148.70000000000002</v>
      </c>
      <c r="AK51" s="74"/>
      <c r="AL51" s="74" t="s">
        <v>88</v>
      </c>
      <c r="AM51" s="74" t="s">
        <v>88</v>
      </c>
      <c r="AN51" s="74">
        <f>SUM(AN32:AN50)</f>
        <v>1270</v>
      </c>
      <c r="AO51" s="74" t="s">
        <v>88</v>
      </c>
    </row>
    <row r="52" spans="1:42" ht="12.75" hidden="1" customHeight="1" x14ac:dyDescent="0.2">
      <c r="C52" s="5"/>
      <c r="W52" s="5"/>
      <c r="Z52" s="5"/>
      <c r="AA52" s="5"/>
      <c r="AB52" s="5"/>
    </row>
    <row r="53" spans="1:42" x14ac:dyDescent="0.2">
      <c r="C53" s="9"/>
      <c r="W53" s="5"/>
      <c r="Z53" s="5"/>
      <c r="AA53" s="5"/>
      <c r="AB53" s="5"/>
    </row>
    <row r="54" spans="1:42" x14ac:dyDescent="0.2">
      <c r="Y54" s="1" t="s">
        <v>89</v>
      </c>
    </row>
    <row r="55" spans="1:42" x14ac:dyDescent="0.2">
      <c r="V55" s="1" t="s">
        <v>89</v>
      </c>
      <c r="X55" s="1" t="s">
        <v>89</v>
      </c>
      <c r="AC55" s="1" t="s">
        <v>89</v>
      </c>
      <c r="AG55" s="1" t="s">
        <v>89</v>
      </c>
      <c r="AJ55" s="1" t="s">
        <v>89</v>
      </c>
      <c r="AM55" s="5"/>
    </row>
    <row r="56" spans="1:42" x14ac:dyDescent="0.2">
      <c r="D56" s="5" t="s">
        <v>89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 t="s">
        <v>89</v>
      </c>
      <c r="U56" s="5"/>
      <c r="V56" s="5" t="s">
        <v>89</v>
      </c>
      <c r="X56" s="5"/>
    </row>
    <row r="57" spans="1:42" x14ac:dyDescent="0.2">
      <c r="D57" s="5" t="s">
        <v>89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 t="s">
        <v>89</v>
      </c>
      <c r="U57" s="5"/>
      <c r="V57" s="5" t="s">
        <v>89</v>
      </c>
      <c r="X57" s="1" t="s">
        <v>89</v>
      </c>
      <c r="Y57" s="1" t="s">
        <v>89</v>
      </c>
      <c r="AC57" s="1" t="s">
        <v>89</v>
      </c>
      <c r="AG57" s="1" t="s">
        <v>89</v>
      </c>
      <c r="AJ57" s="1" t="s">
        <v>89</v>
      </c>
      <c r="AN57" s="1" t="s">
        <v>89</v>
      </c>
    </row>
    <row r="58" spans="1:42" x14ac:dyDescent="0.2">
      <c r="D58" s="5" t="s">
        <v>89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 t="s">
        <v>89</v>
      </c>
      <c r="U58" s="5"/>
    </row>
    <row r="59" spans="1:42" x14ac:dyDescent="0.2">
      <c r="AM59" s="1" t="s">
        <v>89</v>
      </c>
    </row>
    <row r="60" spans="1:42" x14ac:dyDescent="0.2">
      <c r="AD60" s="1" t="s">
        <v>89</v>
      </c>
      <c r="AE60" s="1" t="s">
        <v>89</v>
      </c>
      <c r="AF60" s="1" t="s">
        <v>89</v>
      </c>
      <c r="AI60" s="1" t="s">
        <v>89</v>
      </c>
      <c r="AL60" s="1" t="s">
        <v>89</v>
      </c>
    </row>
    <row r="61" spans="1:42" x14ac:dyDescent="0.2">
      <c r="AD61" s="1" t="s">
        <v>89</v>
      </c>
      <c r="AE61" s="1" t="s">
        <v>89</v>
      </c>
      <c r="AF61" s="1" t="s">
        <v>89</v>
      </c>
      <c r="AI61" s="1" t="s">
        <v>89</v>
      </c>
      <c r="AL61" s="1" t="s">
        <v>89</v>
      </c>
      <c r="AM61" s="5" t="s">
        <v>89</v>
      </c>
    </row>
    <row r="63" spans="1:42" x14ac:dyDescent="0.2">
      <c r="AM63" s="1" t="s">
        <v>89</v>
      </c>
      <c r="AP63" s="1" t="s">
        <v>89</v>
      </c>
    </row>
    <row r="67" spans="42:42" x14ac:dyDescent="0.2">
      <c r="AP67" s="1" t="s">
        <v>89</v>
      </c>
    </row>
  </sheetData>
  <mergeCells count="73">
    <mergeCell ref="AI27:AI29"/>
    <mergeCell ref="AG27:AG29"/>
    <mergeCell ref="AE27:AE29"/>
    <mergeCell ref="A31:B31"/>
    <mergeCell ref="A51:B51"/>
    <mergeCell ref="AF27:AF29"/>
    <mergeCell ref="C27:C29"/>
    <mergeCell ref="D27:D29"/>
    <mergeCell ref="V27:V29"/>
    <mergeCell ref="W27:W29"/>
    <mergeCell ref="AN27:AN29"/>
    <mergeCell ref="AO27:AO29"/>
    <mergeCell ref="Z27:Z29"/>
    <mergeCell ref="AA27:AA29"/>
    <mergeCell ref="AB27:AB29"/>
    <mergeCell ref="AJ27:AJ29"/>
    <mergeCell ref="AM27:AM29"/>
    <mergeCell ref="AC27:AC29"/>
    <mergeCell ref="AD27:AD29"/>
    <mergeCell ref="AL27:AL29"/>
    <mergeCell ref="X27:X29"/>
    <mergeCell ref="Y27:Y29"/>
    <mergeCell ref="T27:T29"/>
    <mergeCell ref="A20:B20"/>
    <mergeCell ref="A27:A29"/>
    <mergeCell ref="B27:B29"/>
    <mergeCell ref="A30:B30"/>
    <mergeCell ref="C4:C6"/>
    <mergeCell ref="D4:D6"/>
    <mergeCell ref="Q4:Q6"/>
    <mergeCell ref="J4:J6"/>
    <mergeCell ref="E4:E6"/>
    <mergeCell ref="L4:L6"/>
    <mergeCell ref="A8:B8"/>
    <mergeCell ref="A7:B7"/>
    <mergeCell ref="A4:A6"/>
    <mergeCell ref="B4:B6"/>
    <mergeCell ref="O4:O6"/>
    <mergeCell ref="P4:P6"/>
    <mergeCell ref="R4:R6"/>
    <mergeCell ref="S4:S6"/>
    <mergeCell ref="K4:K6"/>
    <mergeCell ref="T4:T6"/>
    <mergeCell ref="I4:I6"/>
    <mergeCell ref="F4:F6"/>
    <mergeCell ref="G4:G6"/>
    <mergeCell ref="H4:H6"/>
    <mergeCell ref="M4:M6"/>
    <mergeCell ref="N4:N6"/>
    <mergeCell ref="AO4:AO6"/>
    <mergeCell ref="AM4:AM6"/>
    <mergeCell ref="AG4:AG6"/>
    <mergeCell ref="AE4:AE6"/>
    <mergeCell ref="AF4:AF6"/>
    <mergeCell ref="AJ4:AJ6"/>
    <mergeCell ref="AK4:AK6"/>
    <mergeCell ref="AL4:AL6"/>
    <mergeCell ref="AR4:AR6"/>
    <mergeCell ref="AN4:AN6"/>
    <mergeCell ref="AI4:AI6"/>
    <mergeCell ref="AA4:AA6"/>
    <mergeCell ref="AB4:AB6"/>
    <mergeCell ref="AC4:AC6"/>
    <mergeCell ref="AD4:AD6"/>
    <mergeCell ref="AQ4:AQ6"/>
    <mergeCell ref="AP4:AP6"/>
    <mergeCell ref="AH4:AH6"/>
    <mergeCell ref="Z4:Z6"/>
    <mergeCell ref="X4:X6"/>
    <mergeCell ref="U4:U6"/>
    <mergeCell ref="V4:V6"/>
    <mergeCell ref="Y4:Y6"/>
    <mergeCell ref="W4:W6"/>
  </mergeCells>
  <phoneticPr fontId="28" type="noConversion"/>
  <pageMargins left="0.65" right="0.19685039370078741" top="1.1399999999999999" bottom="0.35433070866141736" header="0.15748031496062992" footer="0.19685039370078741"/>
  <pageSetup paperSize="9" scale="65" fitToWidth="0" orientation="landscape" r:id="rId1"/>
  <headerFooter alignWithMargins="0">
    <oddFooter>Страница  &amp;P из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T27"/>
  <sheetViews>
    <sheetView zoomScaleNormal="100" zoomScaleSheetLayoutView="115" workbookViewId="0">
      <selection activeCell="A2" sqref="A2:B2"/>
    </sheetView>
  </sheetViews>
  <sheetFormatPr defaultColWidth="8.83203125" defaultRowHeight="12.75" x14ac:dyDescent="0.2"/>
  <cols>
    <col min="1" max="1" width="4.6640625" style="1" customWidth="1"/>
    <col min="2" max="2" width="27.5" style="1" customWidth="1"/>
    <col min="3" max="3" width="15.33203125" style="1" customWidth="1"/>
    <col min="4" max="4" width="18.6640625" style="1" customWidth="1"/>
    <col min="5" max="5" width="16.5" style="1" customWidth="1"/>
    <col min="6" max="9" width="16.33203125" style="1" customWidth="1"/>
    <col min="10" max="11" width="18.6640625" style="1" customWidth="1"/>
    <col min="12" max="12" width="18.5" style="1" customWidth="1"/>
    <col min="13" max="13" width="16.33203125" style="1" customWidth="1"/>
    <col min="14" max="14" width="13.6640625" style="1" customWidth="1"/>
    <col min="15" max="15" width="14" style="1" customWidth="1"/>
    <col min="16" max="16" width="23.33203125" style="1" customWidth="1"/>
    <col min="17" max="17" width="21.6640625" style="1" customWidth="1"/>
    <col min="18" max="18" width="22.5" style="1" customWidth="1"/>
    <col min="19" max="19" width="17.6640625" style="1" customWidth="1"/>
    <col min="20" max="20" width="19.6640625" style="1" customWidth="1"/>
    <col min="21" max="21" width="25.5" style="1" customWidth="1"/>
    <col min="22" max="16384" width="8.83203125" style="1"/>
  </cols>
  <sheetData>
    <row r="1" spans="1:20" s="85" customFormat="1" ht="18.75" x14ac:dyDescent="0.3">
      <c r="A1" s="82"/>
      <c r="B1" s="83"/>
      <c r="C1" s="84"/>
      <c r="N1" s="86"/>
      <c r="Q1" s="87"/>
      <c r="R1" s="219"/>
      <c r="S1" s="219"/>
      <c r="T1" s="219"/>
    </row>
    <row r="2" spans="1:20" s="85" customFormat="1" ht="17.649999999999999" customHeight="1" x14ac:dyDescent="0.35">
      <c r="A2" s="182">
        <f ca="1">NOW()</f>
        <v>44151.710223958333</v>
      </c>
      <c r="B2" s="182"/>
      <c r="C2" s="113" t="s">
        <v>103</v>
      </c>
      <c r="D2" s="111"/>
      <c r="E2" s="111"/>
      <c r="F2" s="111"/>
      <c r="G2" s="111"/>
      <c r="H2" s="111"/>
      <c r="I2" s="111"/>
      <c r="J2" s="111"/>
      <c r="K2" s="111"/>
      <c r="L2" s="92">
        <v>0</v>
      </c>
      <c r="N2" s="90"/>
      <c r="O2" s="94"/>
      <c r="P2" s="93"/>
      <c r="Q2" s="89"/>
      <c r="R2" s="89"/>
      <c r="S2" s="89"/>
      <c r="T2" s="89"/>
    </row>
    <row r="3" spans="1:20" s="85" customFormat="1" ht="17.649999999999999" customHeight="1" x14ac:dyDescent="0.35">
      <c r="A3" s="110"/>
      <c r="B3" s="110"/>
      <c r="C3" s="113" t="s">
        <v>120</v>
      </c>
      <c r="D3" s="111"/>
      <c r="E3" s="111"/>
      <c r="F3" s="111"/>
      <c r="G3" s="111"/>
      <c r="H3" s="111"/>
      <c r="I3" s="111"/>
      <c r="J3" s="111"/>
      <c r="K3" s="111"/>
      <c r="L3" s="90"/>
      <c r="M3" s="90"/>
      <c r="N3" s="90"/>
      <c r="O3" s="94"/>
      <c r="P3" s="93"/>
      <c r="Q3" s="89"/>
      <c r="R3" s="89"/>
      <c r="S3" s="89"/>
      <c r="T3" s="89"/>
    </row>
    <row r="4" spans="1:20" s="85" customFormat="1" ht="17.649999999999999" customHeight="1" x14ac:dyDescent="0.35">
      <c r="A4" s="110"/>
      <c r="B4" s="110"/>
      <c r="C4" s="113" t="s">
        <v>160</v>
      </c>
      <c r="D4" s="111"/>
      <c r="E4" s="111"/>
      <c r="F4" s="111"/>
      <c r="G4" s="111"/>
      <c r="H4" s="111"/>
      <c r="I4" s="111"/>
      <c r="J4" s="111"/>
      <c r="K4" s="111"/>
      <c r="L4" s="90"/>
      <c r="M4" s="90"/>
      <c r="N4" s="90"/>
      <c r="O4" s="94"/>
      <c r="P4" s="93"/>
      <c r="Q4" s="89"/>
      <c r="R4" s="89"/>
      <c r="S4" s="89"/>
      <c r="T4" s="89"/>
    </row>
    <row r="5" spans="1:20" s="85" customFormat="1" ht="17.649999999999999" customHeight="1" x14ac:dyDescent="0.35">
      <c r="A5" s="110"/>
      <c r="B5" s="110"/>
      <c r="C5" s="113"/>
      <c r="D5" s="111"/>
      <c r="E5" s="111"/>
      <c r="F5" s="111"/>
      <c r="G5" s="111"/>
      <c r="H5" s="111"/>
      <c r="I5" s="111"/>
      <c r="J5" s="111"/>
      <c r="K5" s="111"/>
      <c r="L5" s="90"/>
      <c r="M5" s="90"/>
      <c r="N5" s="90"/>
      <c r="O5" s="94"/>
      <c r="P5" s="93"/>
      <c r="Q5" s="89"/>
      <c r="R5" s="89"/>
      <c r="S5" s="89"/>
      <c r="T5" s="89"/>
    </row>
    <row r="6" spans="1:20" s="85" customFormat="1" ht="17.649999999999999" customHeight="1" x14ac:dyDescent="0.35">
      <c r="A6" s="2"/>
      <c r="B6" s="2"/>
      <c r="C6" s="111"/>
      <c r="D6" s="111"/>
      <c r="E6" s="111"/>
      <c r="F6" s="111"/>
      <c r="G6" s="111"/>
      <c r="H6" s="111"/>
      <c r="I6" s="111"/>
      <c r="J6" s="111"/>
      <c r="K6" s="111"/>
      <c r="L6" s="90"/>
      <c r="M6" s="90"/>
      <c r="N6" s="90"/>
      <c r="O6" s="94"/>
      <c r="P6" s="93"/>
      <c r="Q6" s="89"/>
      <c r="R6" s="89"/>
      <c r="S6" s="89"/>
      <c r="T6" s="89"/>
    </row>
    <row r="7" spans="1:20" s="85" customFormat="1" ht="15.75" customHeight="1" x14ac:dyDescent="0.25">
      <c r="A7" s="2" t="s">
        <v>9</v>
      </c>
      <c r="B7" s="2"/>
      <c r="C7" s="112"/>
      <c r="D7" s="112"/>
      <c r="E7" s="112"/>
      <c r="F7" s="112"/>
      <c r="G7" s="112"/>
      <c r="H7" s="112"/>
      <c r="I7" s="112"/>
      <c r="J7" s="112"/>
      <c r="K7" s="111"/>
      <c r="L7" s="94"/>
      <c r="M7" s="89"/>
      <c r="N7" s="94"/>
      <c r="O7" s="94"/>
      <c r="P7" s="94"/>
      <c r="Q7" s="94"/>
      <c r="R7" s="94"/>
      <c r="S7" s="94"/>
      <c r="T7" s="89"/>
    </row>
    <row r="8" spans="1:20" s="85" customFormat="1" ht="13.15" customHeight="1" x14ac:dyDescent="0.2">
      <c r="A8" s="183" t="s">
        <v>1</v>
      </c>
      <c r="B8" s="183" t="s">
        <v>2</v>
      </c>
      <c r="C8" s="184" t="s">
        <v>101</v>
      </c>
      <c r="D8" s="183" t="s">
        <v>110</v>
      </c>
      <c r="E8" s="181" t="s">
        <v>117</v>
      </c>
      <c r="F8" s="183" t="s">
        <v>111</v>
      </c>
      <c r="G8" s="183" t="s">
        <v>112</v>
      </c>
      <c r="H8" s="183" t="s">
        <v>113</v>
      </c>
      <c r="I8" s="183" t="s">
        <v>114</v>
      </c>
      <c r="J8" s="181" t="s">
        <v>102</v>
      </c>
      <c r="K8" s="181" t="s">
        <v>147</v>
      </c>
      <c r="L8" s="217" t="s">
        <v>118</v>
      </c>
    </row>
    <row r="9" spans="1:20" s="85" customFormat="1" ht="13.15" customHeight="1" x14ac:dyDescent="0.2">
      <c r="A9" s="183"/>
      <c r="B9" s="183"/>
      <c r="C9" s="184"/>
      <c r="D9" s="183"/>
      <c r="E9" s="181"/>
      <c r="F9" s="183"/>
      <c r="G9" s="183"/>
      <c r="H9" s="183"/>
      <c r="I9" s="183"/>
      <c r="J9" s="181"/>
      <c r="K9" s="181"/>
      <c r="L9" s="218"/>
    </row>
    <row r="10" spans="1:20" s="85" customFormat="1" ht="100.5" customHeight="1" x14ac:dyDescent="0.2">
      <c r="A10" s="183"/>
      <c r="B10" s="183"/>
      <c r="C10" s="184"/>
      <c r="D10" s="183"/>
      <c r="E10" s="181"/>
      <c r="F10" s="183"/>
      <c r="G10" s="183"/>
      <c r="H10" s="183"/>
      <c r="I10" s="183"/>
      <c r="J10" s="181"/>
      <c r="K10" s="181"/>
      <c r="L10" s="185"/>
    </row>
    <row r="11" spans="1:20" s="95" customFormat="1" ht="27" customHeight="1" x14ac:dyDescent="0.2">
      <c r="A11" s="186" t="s">
        <v>41</v>
      </c>
      <c r="B11" s="187"/>
      <c r="C11" s="21">
        <v>1</v>
      </c>
      <c r="D11" s="21">
        <v>2</v>
      </c>
      <c r="E11" s="156" t="s">
        <v>115</v>
      </c>
      <c r="F11" s="21">
        <v>4</v>
      </c>
      <c r="G11" s="21">
        <v>5</v>
      </c>
      <c r="H11" s="21">
        <v>6</v>
      </c>
      <c r="I11" s="21">
        <v>7</v>
      </c>
      <c r="J11" s="156" t="s">
        <v>116</v>
      </c>
      <c r="K11" s="156" t="s">
        <v>145</v>
      </c>
      <c r="L11" s="156" t="s">
        <v>148</v>
      </c>
    </row>
    <row r="12" spans="1:20" s="85" customFormat="1" ht="16.5" customHeight="1" x14ac:dyDescent="0.2">
      <c r="A12" s="188"/>
      <c r="B12" s="189"/>
      <c r="C12" s="21"/>
      <c r="D12" s="124"/>
      <c r="E12" s="125"/>
      <c r="F12" s="124"/>
      <c r="G12" s="124"/>
      <c r="H12" s="124"/>
      <c r="I12" s="124"/>
      <c r="J12" s="125"/>
      <c r="K12" s="125"/>
      <c r="L12" s="103">
        <v>0</v>
      </c>
    </row>
    <row r="13" spans="1:20" s="7" customFormat="1" ht="18" customHeight="1" x14ac:dyDescent="0.25">
      <c r="A13" s="106">
        <v>1</v>
      </c>
      <c r="B13" s="18" t="s">
        <v>149</v>
      </c>
      <c r="C13" s="120"/>
      <c r="D13" s="121"/>
      <c r="E13" s="123">
        <f>C13+D13</f>
        <v>0</v>
      </c>
      <c r="F13" s="121"/>
      <c r="G13" s="121"/>
      <c r="H13" s="121"/>
      <c r="I13" s="121"/>
      <c r="J13" s="17">
        <f t="shared" ref="J13:J23" si="0">SUM(F13:I13)</f>
        <v>0</v>
      </c>
      <c r="K13" s="17">
        <f>IF(E13&lt;J13,J13-E13,0)</f>
        <v>0</v>
      </c>
      <c r="L13" s="17" t="e">
        <f>ROUND(K13/$K$24*$L$12,0)</f>
        <v>#DIV/0!</v>
      </c>
    </row>
    <row r="14" spans="1:20" s="7" customFormat="1" ht="16.5" x14ac:dyDescent="0.25">
      <c r="A14" s="107">
        <v>2</v>
      </c>
      <c r="B14" s="18" t="s">
        <v>150</v>
      </c>
      <c r="C14" s="120"/>
      <c r="D14" s="121"/>
      <c r="E14" s="123">
        <f t="shared" ref="E14:E23" si="1">C14+D14</f>
        <v>0</v>
      </c>
      <c r="F14" s="121"/>
      <c r="G14" s="121"/>
      <c r="H14" s="121"/>
      <c r="I14" s="121"/>
      <c r="J14" s="17">
        <f t="shared" si="0"/>
        <v>0</v>
      </c>
      <c r="K14" s="17">
        <f t="shared" ref="K14:K23" si="2">IF(E14&lt;J14,J14-E14,0)</f>
        <v>0</v>
      </c>
      <c r="L14" s="17" t="e">
        <f t="shared" ref="L14:L23" si="3">ROUND(K14/$K$24*$L$12,0)</f>
        <v>#DIV/0!</v>
      </c>
    </row>
    <row r="15" spans="1:20" s="7" customFormat="1" ht="16.5" customHeight="1" x14ac:dyDescent="0.25">
      <c r="A15" s="107">
        <v>3</v>
      </c>
      <c r="B15" s="18" t="s">
        <v>151</v>
      </c>
      <c r="C15" s="120"/>
      <c r="D15" s="121"/>
      <c r="E15" s="123">
        <f t="shared" si="1"/>
        <v>0</v>
      </c>
      <c r="F15" s="121"/>
      <c r="G15" s="121"/>
      <c r="H15" s="121"/>
      <c r="I15" s="121"/>
      <c r="J15" s="17">
        <f t="shared" si="0"/>
        <v>0</v>
      </c>
      <c r="K15" s="17">
        <f t="shared" si="2"/>
        <v>0</v>
      </c>
      <c r="L15" s="17" t="e">
        <f t="shared" si="3"/>
        <v>#DIV/0!</v>
      </c>
    </row>
    <row r="16" spans="1:20" s="7" customFormat="1" ht="16.5" customHeight="1" x14ac:dyDescent="0.25">
      <c r="A16" s="106">
        <v>4</v>
      </c>
      <c r="B16" s="18" t="s">
        <v>44</v>
      </c>
      <c r="C16" s="120"/>
      <c r="D16" s="121"/>
      <c r="E16" s="123">
        <f t="shared" si="1"/>
        <v>0</v>
      </c>
      <c r="F16" s="121"/>
      <c r="G16" s="121"/>
      <c r="H16" s="121"/>
      <c r="I16" s="121"/>
      <c r="J16" s="17">
        <f t="shared" si="0"/>
        <v>0</v>
      </c>
      <c r="K16" s="17">
        <f t="shared" si="2"/>
        <v>0</v>
      </c>
      <c r="L16" s="17" t="e">
        <f t="shared" si="3"/>
        <v>#DIV/0!</v>
      </c>
    </row>
    <row r="17" spans="1:20" s="7" customFormat="1" ht="16.5" customHeight="1" x14ac:dyDescent="0.25">
      <c r="A17" s="107">
        <v>5</v>
      </c>
      <c r="B17" s="18" t="s">
        <v>45</v>
      </c>
      <c r="C17" s="120"/>
      <c r="D17" s="121"/>
      <c r="E17" s="123">
        <f t="shared" si="1"/>
        <v>0</v>
      </c>
      <c r="F17" s="121"/>
      <c r="G17" s="121"/>
      <c r="H17" s="121"/>
      <c r="I17" s="121"/>
      <c r="J17" s="17">
        <f t="shared" si="0"/>
        <v>0</v>
      </c>
      <c r="K17" s="17">
        <f t="shared" si="2"/>
        <v>0</v>
      </c>
      <c r="L17" s="17" t="e">
        <f t="shared" si="3"/>
        <v>#DIV/0!</v>
      </c>
    </row>
    <row r="18" spans="1:20" s="7" customFormat="1" ht="16.5" customHeight="1" x14ac:dyDescent="0.25">
      <c r="A18" s="107">
        <v>6</v>
      </c>
      <c r="B18" s="18" t="s">
        <v>46</v>
      </c>
      <c r="C18" s="120"/>
      <c r="D18" s="121"/>
      <c r="E18" s="123">
        <f t="shared" si="1"/>
        <v>0</v>
      </c>
      <c r="F18" s="121"/>
      <c r="G18" s="121"/>
      <c r="H18" s="121"/>
      <c r="I18" s="121"/>
      <c r="J18" s="17">
        <f t="shared" si="0"/>
        <v>0</v>
      </c>
      <c r="K18" s="17">
        <f t="shared" si="2"/>
        <v>0</v>
      </c>
      <c r="L18" s="17" t="e">
        <f t="shared" si="3"/>
        <v>#DIV/0!</v>
      </c>
    </row>
    <row r="19" spans="1:20" s="7" customFormat="1" ht="16.5" customHeight="1" x14ac:dyDescent="0.25">
      <c r="A19" s="106">
        <v>7</v>
      </c>
      <c r="B19" s="18" t="s">
        <v>47</v>
      </c>
      <c r="C19" s="120"/>
      <c r="D19" s="121"/>
      <c r="E19" s="123">
        <f t="shared" si="1"/>
        <v>0</v>
      </c>
      <c r="F19" s="121"/>
      <c r="G19" s="121"/>
      <c r="H19" s="121"/>
      <c r="I19" s="121"/>
      <c r="J19" s="17">
        <f t="shared" si="0"/>
        <v>0</v>
      </c>
      <c r="K19" s="17">
        <f t="shared" si="2"/>
        <v>0</v>
      </c>
      <c r="L19" s="17" t="e">
        <f t="shared" si="3"/>
        <v>#DIV/0!</v>
      </c>
    </row>
    <row r="20" spans="1:20" s="7" customFormat="1" ht="16.5" customHeight="1" x14ac:dyDescent="0.25">
      <c r="A20" s="107">
        <v>8</v>
      </c>
      <c r="B20" s="18" t="s">
        <v>48</v>
      </c>
      <c r="C20" s="120"/>
      <c r="D20" s="121"/>
      <c r="E20" s="123">
        <f t="shared" si="1"/>
        <v>0</v>
      </c>
      <c r="F20" s="121"/>
      <c r="G20" s="121"/>
      <c r="H20" s="121"/>
      <c r="I20" s="121"/>
      <c r="J20" s="17">
        <f t="shared" si="0"/>
        <v>0</v>
      </c>
      <c r="K20" s="17">
        <f t="shared" si="2"/>
        <v>0</v>
      </c>
      <c r="L20" s="17" t="e">
        <f t="shared" si="3"/>
        <v>#DIV/0!</v>
      </c>
    </row>
    <row r="21" spans="1:20" s="7" customFormat="1" ht="16.5" customHeight="1" x14ac:dyDescent="0.25">
      <c r="A21" s="107">
        <v>9</v>
      </c>
      <c r="B21" s="18" t="s">
        <v>49</v>
      </c>
      <c r="C21" s="120"/>
      <c r="D21" s="121"/>
      <c r="E21" s="123">
        <f t="shared" si="1"/>
        <v>0</v>
      </c>
      <c r="F21" s="121"/>
      <c r="G21" s="121"/>
      <c r="H21" s="121"/>
      <c r="I21" s="121"/>
      <c r="J21" s="17">
        <f t="shared" si="0"/>
        <v>0</v>
      </c>
      <c r="K21" s="17">
        <f t="shared" si="2"/>
        <v>0</v>
      </c>
      <c r="L21" s="17" t="e">
        <f t="shared" si="3"/>
        <v>#DIV/0!</v>
      </c>
    </row>
    <row r="22" spans="1:20" s="7" customFormat="1" ht="16.5" customHeight="1" x14ac:dyDescent="0.25">
      <c r="A22" s="106">
        <v>10</v>
      </c>
      <c r="B22" s="18" t="s">
        <v>50</v>
      </c>
      <c r="C22" s="120"/>
      <c r="D22" s="121"/>
      <c r="E22" s="123">
        <f t="shared" si="1"/>
        <v>0</v>
      </c>
      <c r="F22" s="121"/>
      <c r="G22" s="121"/>
      <c r="H22" s="121"/>
      <c r="I22" s="121"/>
      <c r="J22" s="17">
        <f t="shared" si="0"/>
        <v>0</v>
      </c>
      <c r="K22" s="17">
        <f t="shared" si="2"/>
        <v>0</v>
      </c>
      <c r="L22" s="17" t="e">
        <f t="shared" si="3"/>
        <v>#DIV/0!</v>
      </c>
    </row>
    <row r="23" spans="1:20" s="7" customFormat="1" ht="16.5" customHeight="1" x14ac:dyDescent="0.25">
      <c r="A23" s="107">
        <v>11</v>
      </c>
      <c r="B23" s="18" t="s">
        <v>51</v>
      </c>
      <c r="C23" s="120"/>
      <c r="D23" s="121"/>
      <c r="E23" s="123">
        <f t="shared" si="1"/>
        <v>0</v>
      </c>
      <c r="F23" s="121"/>
      <c r="G23" s="121"/>
      <c r="H23" s="121"/>
      <c r="I23" s="121"/>
      <c r="J23" s="17">
        <f t="shared" si="0"/>
        <v>0</v>
      </c>
      <c r="K23" s="17">
        <f t="shared" si="2"/>
        <v>0</v>
      </c>
      <c r="L23" s="17" t="e">
        <f t="shared" si="3"/>
        <v>#DIV/0!</v>
      </c>
    </row>
    <row r="24" spans="1:20" s="7" customFormat="1" ht="16.5" x14ac:dyDescent="0.25">
      <c r="A24" s="179" t="s">
        <v>0</v>
      </c>
      <c r="B24" s="179"/>
      <c r="C24" s="122">
        <f>SUM(C13:C23)</f>
        <v>0</v>
      </c>
      <c r="D24" s="122">
        <f t="shared" ref="D24:L24" si="4">SUM(D13:D23)</f>
        <v>0</v>
      </c>
      <c r="E24" s="122">
        <f t="shared" si="4"/>
        <v>0</v>
      </c>
      <c r="F24" s="122">
        <f t="shared" si="4"/>
        <v>0</v>
      </c>
      <c r="G24" s="122">
        <f t="shared" si="4"/>
        <v>0</v>
      </c>
      <c r="H24" s="122">
        <f t="shared" si="4"/>
        <v>0</v>
      </c>
      <c r="I24" s="122">
        <f t="shared" si="4"/>
        <v>0</v>
      </c>
      <c r="J24" s="116">
        <f t="shared" si="4"/>
        <v>0</v>
      </c>
      <c r="K24" s="116">
        <f t="shared" si="4"/>
        <v>0</v>
      </c>
      <c r="L24" s="116" t="e">
        <f t="shared" si="4"/>
        <v>#DIV/0!</v>
      </c>
    </row>
    <row r="25" spans="1:20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12"/>
      <c r="N25" s="7"/>
      <c r="O25" s="7"/>
      <c r="P25" s="7"/>
      <c r="Q25" s="7"/>
      <c r="R25" s="12"/>
      <c r="S25" s="12"/>
      <c r="T25" s="7"/>
    </row>
    <row r="26" spans="1:20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1"/>
      <c r="P26" s="7"/>
      <c r="Q26" s="7"/>
      <c r="R26" s="7"/>
      <c r="S26" s="7"/>
      <c r="T26" s="7"/>
    </row>
    <row r="27" spans="1:20" ht="12.75" customHeight="1" x14ac:dyDescent="0.2"/>
  </sheetData>
  <mergeCells count="17">
    <mergeCell ref="K8:K10"/>
    <mergeCell ref="F8:F10"/>
    <mergeCell ref="L8:L10"/>
    <mergeCell ref="R1:T1"/>
    <mergeCell ref="A2:B2"/>
    <mergeCell ref="A8:A10"/>
    <mergeCell ref="B8:B10"/>
    <mergeCell ref="C8:C10"/>
    <mergeCell ref="J8:J10"/>
    <mergeCell ref="H8:H10"/>
    <mergeCell ref="I8:I10"/>
    <mergeCell ref="G8:G10"/>
    <mergeCell ref="A11:B11"/>
    <mergeCell ref="A12:B12"/>
    <mergeCell ref="A24:B24"/>
    <mergeCell ref="E8:E10"/>
    <mergeCell ref="D8:D10"/>
  </mergeCells>
  <phoneticPr fontId="28" type="noConversion"/>
  <pageMargins left="0.82677165354330717" right="0.15748031496062992" top="0.86614173228346458" bottom="0.11811023622047245" header="0.31496062992125984" footer="0.15748031496062992"/>
  <pageSetup paperSize="9" scale="70" fitToWidth="0" orientation="landscape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Регион ФФПП 2021</vt:lpstr>
      <vt:lpstr>ИНП2021</vt:lpstr>
      <vt:lpstr>ИБР2021</vt:lpstr>
      <vt:lpstr>Регион сбалансир 2021</vt:lpstr>
      <vt:lpstr>ИБР2021!Заголовки_для_печати</vt:lpstr>
      <vt:lpstr>ИНП2021!Заголовки_для_печати</vt:lpstr>
      <vt:lpstr>'Регион сбалансир 2021'!Заголовки_для_печати</vt:lpstr>
      <vt:lpstr>'Регион ФФПП 2021'!Заголовки_для_печати</vt:lpstr>
      <vt:lpstr>ИБР2021!Область_печати</vt:lpstr>
      <vt:lpstr>ИНП2021!Область_печати</vt:lpstr>
      <vt:lpstr>'Регион сбалансир 2021'!Область_печати</vt:lpstr>
      <vt:lpstr>'Регион ФФПП 2021'!Область_печати</vt:lpstr>
    </vt:vector>
  </TitlesOfParts>
  <Manager>Аксёненко Артур</Manager>
  <Company>Финансовое управление Брянской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Аксёненко Артур</dc:creator>
  <cp:lastModifiedBy>Администратор</cp:lastModifiedBy>
  <cp:lastPrinted>2018-11-03T07:56:51Z</cp:lastPrinted>
  <dcterms:created xsi:type="dcterms:W3CDTF">1996-11-09T08:12:45Z</dcterms:created>
  <dcterms:modified xsi:type="dcterms:W3CDTF">2020-11-16T14:03:19Z</dcterms:modified>
</cp:coreProperties>
</file>