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01032022\МАТЕРИАЛЫ к годовому отчету\"/>
    </mc:Choice>
  </mc:AlternateContent>
  <xr:revisionPtr revIDLastSave="0" documentId="13_ncr:40009_{CAD74683-8D93-42B5-B1A1-57C7BD5275FE}" xr6:coauthVersionLast="45" xr6:coauthVersionMax="45" xr10:uidLastSave="{00000000-0000-0000-0000-000000000000}"/>
  <bookViews>
    <workbookView xWindow="-120" yWindow="-120" windowWidth="29040" windowHeight="15840"/>
  </bookViews>
  <sheets>
    <sheet name="Документ" sheetId="2" r:id="rId1"/>
  </sheets>
  <definedNames>
    <definedName name="_xlnm._FilterDatabase" localSheetId="0" hidden="1">Документ!$A$6:$Q$192</definedName>
    <definedName name="_xlnm.Print_Titles" localSheetId="0">Документ!$3:$6</definedName>
    <definedName name="_xlnm.Print_Area" localSheetId="0">Документ!$A$1:$K$192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9" i="2" l="1"/>
  <c r="K10" i="2"/>
  <c r="K11" i="2"/>
  <c r="K12" i="2"/>
  <c r="K13" i="2"/>
  <c r="K16" i="2"/>
  <c r="K17" i="2"/>
  <c r="K18" i="2"/>
  <c r="K19" i="2"/>
  <c r="K20" i="2"/>
  <c r="K21" i="2"/>
  <c r="K22" i="2"/>
  <c r="K23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41" i="2"/>
  <c r="K43" i="2"/>
  <c r="K45" i="2"/>
  <c r="K46" i="2"/>
  <c r="K47" i="2"/>
  <c r="K48" i="2"/>
  <c r="K49" i="2"/>
  <c r="K50" i="2"/>
  <c r="K53" i="2"/>
  <c r="K54" i="2"/>
  <c r="K55" i="2"/>
  <c r="K56" i="2"/>
  <c r="K57" i="2"/>
  <c r="K58" i="2"/>
  <c r="K59" i="2"/>
  <c r="K61" i="2"/>
  <c r="K62" i="2"/>
  <c r="K63" i="2"/>
  <c r="K64" i="2"/>
  <c r="K65" i="2"/>
  <c r="K66" i="2"/>
  <c r="K67" i="2"/>
  <c r="K69" i="2"/>
  <c r="K70" i="2"/>
  <c r="K71" i="2"/>
  <c r="K72" i="2"/>
  <c r="K73" i="2"/>
  <c r="K75" i="2"/>
  <c r="K76" i="2"/>
  <c r="K77" i="2"/>
  <c r="K78" i="2"/>
  <c r="K79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13" i="2"/>
  <c r="K114" i="2"/>
  <c r="K115" i="2"/>
  <c r="K116" i="2"/>
  <c r="K117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5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J111" i="2"/>
  <c r="J110" i="2" s="1"/>
  <c r="J80" i="2"/>
  <c r="K80" i="2" s="1"/>
  <c r="J8" i="2"/>
  <c r="K8" i="2" s="1"/>
  <c r="J9" i="2"/>
  <c r="I170" i="2"/>
  <c r="K170" i="2" s="1"/>
  <c r="I185" i="2"/>
  <c r="I146" i="2"/>
  <c r="K146" i="2" s="1"/>
  <c r="I118" i="2"/>
  <c r="K118" i="2" s="1"/>
  <c r="I112" i="2"/>
  <c r="K112" i="2" s="1"/>
  <c r="I80" i="2"/>
  <c r="I52" i="2"/>
  <c r="K52" i="2" s="1"/>
  <c r="I24" i="2"/>
  <c r="K24" i="2" s="1"/>
  <c r="H74" i="2"/>
  <c r="K74" i="2" s="1"/>
  <c r="H111" i="2"/>
  <c r="H110" i="2" s="1"/>
  <c r="H109" i="2" s="1"/>
  <c r="H24" i="2"/>
  <c r="F118" i="2"/>
  <c r="F111" i="2"/>
  <c r="F110" i="2"/>
  <c r="F109" i="2" s="1"/>
  <c r="F192" i="2" s="1"/>
  <c r="F7" i="2"/>
  <c r="E118" i="2"/>
  <c r="E110" i="2" s="1"/>
  <c r="E109" i="2" s="1"/>
  <c r="E80" i="2"/>
  <c r="E74" i="2"/>
  <c r="E7" i="2" s="1"/>
  <c r="E61" i="2"/>
  <c r="E60" i="2"/>
  <c r="K60" i="2" s="1"/>
  <c r="E24" i="2"/>
  <c r="D118" i="2"/>
  <c r="D110" i="2" s="1"/>
  <c r="D109" i="2" s="1"/>
  <c r="D192" i="2" s="1"/>
  <c r="D146" i="2"/>
  <c r="C24" i="2"/>
  <c r="C147" i="2"/>
  <c r="K147" i="2" s="1"/>
  <c r="C80" i="2"/>
  <c r="C69" i="2"/>
  <c r="C52" i="2"/>
  <c r="C9" i="2"/>
  <c r="C8" i="2"/>
  <c r="C7" i="2" s="1"/>
  <c r="M149" i="2"/>
  <c r="P149" i="2"/>
  <c r="M150" i="2"/>
  <c r="P150" i="2"/>
  <c r="C144" i="2"/>
  <c r="K144" i="2" s="1"/>
  <c r="C111" i="2"/>
  <c r="C15" i="2"/>
  <c r="K15" i="2" s="1"/>
  <c r="C14" i="2"/>
  <c r="K14" i="2" s="1"/>
  <c r="C44" i="2"/>
  <c r="K44" i="2" s="1"/>
  <c r="C42" i="2"/>
  <c r="K42" i="2" s="1"/>
  <c r="C40" i="2"/>
  <c r="K40" i="2" s="1"/>
  <c r="P185" i="2"/>
  <c r="P189" i="2"/>
  <c r="M185" i="2"/>
  <c r="M189" i="2"/>
  <c r="P122" i="2"/>
  <c r="M122" i="2"/>
  <c r="Q121" i="2"/>
  <c r="O121" i="2"/>
  <c r="N121" i="2"/>
  <c r="N118" i="2" s="1"/>
  <c r="L121" i="2"/>
  <c r="Q87" i="2"/>
  <c r="O87" i="2"/>
  <c r="N87" i="2"/>
  <c r="M87" i="2" s="1"/>
  <c r="L87" i="2"/>
  <c r="P88" i="2"/>
  <c r="M88" i="2"/>
  <c r="Q146" i="2"/>
  <c r="O146" i="2"/>
  <c r="N146" i="2"/>
  <c r="L146" i="2"/>
  <c r="Q144" i="2"/>
  <c r="P144" i="2" s="1"/>
  <c r="O144" i="2"/>
  <c r="N144" i="2"/>
  <c r="L144" i="2"/>
  <c r="P145" i="2"/>
  <c r="M145" i="2"/>
  <c r="P162" i="2"/>
  <c r="P161" i="2"/>
  <c r="P140" i="2"/>
  <c r="M140" i="2"/>
  <c r="L138" i="2"/>
  <c r="N138" i="2"/>
  <c r="O138" i="2"/>
  <c r="O118" i="2" s="1"/>
  <c r="Q138" i="2"/>
  <c r="P128" i="2"/>
  <c r="P127" i="2"/>
  <c r="M127" i="2"/>
  <c r="P173" i="2"/>
  <c r="P172" i="2"/>
  <c r="P171" i="2"/>
  <c r="P163" i="2"/>
  <c r="P160" i="2"/>
  <c r="Q170" i="2"/>
  <c r="O170" i="2"/>
  <c r="L170" i="2"/>
  <c r="L118" i="2" s="1"/>
  <c r="L125" i="2"/>
  <c r="N125" i="2"/>
  <c r="O125" i="2"/>
  <c r="Q125" i="2"/>
  <c r="P125" i="2" s="1"/>
  <c r="P118" i="2" s="1"/>
  <c r="P126" i="2"/>
  <c r="M128" i="2"/>
  <c r="M126" i="2"/>
  <c r="P184" i="2"/>
  <c r="M184" i="2"/>
  <c r="Q114" i="2"/>
  <c r="Q112" i="2"/>
  <c r="Q81" i="2"/>
  <c r="Q80" i="2" s="1"/>
  <c r="Q78" i="2"/>
  <c r="Q76" i="2"/>
  <c r="Q75" i="2" s="1"/>
  <c r="Q72" i="2"/>
  <c r="Q69" i="2" s="1"/>
  <c r="Q61" i="2"/>
  <c r="P61" i="2" s="1"/>
  <c r="Q58" i="2"/>
  <c r="Q57" i="2" s="1"/>
  <c r="P57" i="2" s="1"/>
  <c r="Q55" i="2"/>
  <c r="P55" i="2" s="1"/>
  <c r="Q53" i="2"/>
  <c r="Q44" i="2"/>
  <c r="Q42" i="2"/>
  <c r="Q40" i="2"/>
  <c r="P40" i="2" s="1"/>
  <c r="Q35" i="2"/>
  <c r="Q33" i="2" s="1"/>
  <c r="Q26" i="2"/>
  <c r="Q9" i="2"/>
  <c r="Q8" i="2" s="1"/>
  <c r="N114" i="2"/>
  <c r="N112" i="2"/>
  <c r="N81" i="2"/>
  <c r="N80" i="2" s="1"/>
  <c r="M80" i="2" s="1"/>
  <c r="N78" i="2"/>
  <c r="N76" i="2"/>
  <c r="N72" i="2"/>
  <c r="N69" i="2"/>
  <c r="M69" i="2" s="1"/>
  <c r="N61" i="2"/>
  <c r="N60" i="2" s="1"/>
  <c r="M60" i="2" s="1"/>
  <c r="N58" i="2"/>
  <c r="N57" i="2"/>
  <c r="N51" i="2" s="1"/>
  <c r="N55" i="2"/>
  <c r="N53" i="2"/>
  <c r="N44" i="2"/>
  <c r="N42" i="2"/>
  <c r="M42" i="2" s="1"/>
  <c r="N40" i="2"/>
  <c r="N35" i="2"/>
  <c r="N26" i="2"/>
  <c r="N25" i="2"/>
  <c r="M25" i="2" s="1"/>
  <c r="N9" i="2"/>
  <c r="N8" i="2" s="1"/>
  <c r="P143" i="2"/>
  <c r="P142" i="2"/>
  <c r="P115" i="2"/>
  <c r="P113" i="2"/>
  <c r="P107" i="2"/>
  <c r="P105" i="2"/>
  <c r="P77" i="2"/>
  <c r="P73" i="2"/>
  <c r="P65" i="2"/>
  <c r="P64" i="2"/>
  <c r="P63" i="2"/>
  <c r="P62" i="2"/>
  <c r="P59" i="2"/>
  <c r="P56" i="2"/>
  <c r="P54" i="2"/>
  <c r="P47" i="2"/>
  <c r="P46" i="2"/>
  <c r="P45" i="2"/>
  <c r="P43" i="2"/>
  <c r="P41" i="2"/>
  <c r="P27" i="2"/>
  <c r="P23" i="2"/>
  <c r="P20" i="2"/>
  <c r="P19" i="2"/>
  <c r="P16" i="2"/>
  <c r="P13" i="2"/>
  <c r="P12" i="2"/>
  <c r="P11" i="2"/>
  <c r="P10" i="2"/>
  <c r="M143" i="2"/>
  <c r="M142" i="2"/>
  <c r="M115" i="2"/>
  <c r="M113" i="2"/>
  <c r="M107" i="2"/>
  <c r="M105" i="2"/>
  <c r="M77" i="2"/>
  <c r="M73" i="2"/>
  <c r="M65" i="2"/>
  <c r="M64" i="2"/>
  <c r="M63" i="2"/>
  <c r="M62" i="2"/>
  <c r="M59" i="2"/>
  <c r="M56" i="2"/>
  <c r="M54" i="2"/>
  <c r="M47" i="2"/>
  <c r="M46" i="2"/>
  <c r="M45" i="2"/>
  <c r="M43" i="2"/>
  <c r="M41" i="2"/>
  <c r="M27" i="2"/>
  <c r="M23" i="2"/>
  <c r="M20" i="2"/>
  <c r="M19" i="2"/>
  <c r="M16" i="2"/>
  <c r="M13" i="2"/>
  <c r="M12" i="2"/>
  <c r="M11" i="2"/>
  <c r="M10" i="2"/>
  <c r="L9" i="2"/>
  <c r="L8" i="2" s="1"/>
  <c r="L26" i="2"/>
  <c r="L25" i="2"/>
  <c r="L24" i="2" s="1"/>
  <c r="L35" i="2"/>
  <c r="L33" i="2" s="1"/>
  <c r="L40" i="2"/>
  <c r="L39" i="2" s="1"/>
  <c r="L38" i="2" s="1"/>
  <c r="L42" i="2"/>
  <c r="L44" i="2"/>
  <c r="L53" i="2"/>
  <c r="L55" i="2"/>
  <c r="M55" i="2" s="1"/>
  <c r="L58" i="2"/>
  <c r="L57" i="2" s="1"/>
  <c r="M57" i="2" s="1"/>
  <c r="L61" i="2"/>
  <c r="L60" i="2"/>
  <c r="L72" i="2"/>
  <c r="L69" i="2" s="1"/>
  <c r="L68" i="2" s="1"/>
  <c r="L76" i="2"/>
  <c r="L75" i="2" s="1"/>
  <c r="L78" i="2"/>
  <c r="L81" i="2"/>
  <c r="L80" i="2" s="1"/>
  <c r="O15" i="2"/>
  <c r="O14" i="2" s="1"/>
  <c r="P14" i="2" s="1"/>
  <c r="O44" i="2"/>
  <c r="P44" i="2" s="1"/>
  <c r="O26" i="2"/>
  <c r="O25" i="2" s="1"/>
  <c r="O9" i="2"/>
  <c r="O8" i="2" s="1"/>
  <c r="O35" i="2"/>
  <c r="O33" i="2" s="1"/>
  <c r="O40" i="2"/>
  <c r="O39" i="2" s="1"/>
  <c r="O42" i="2"/>
  <c r="P42" i="2" s="1"/>
  <c r="O53" i="2"/>
  <c r="O52" i="2" s="1"/>
  <c r="O51" i="2" s="1"/>
  <c r="O55" i="2"/>
  <c r="O58" i="2"/>
  <c r="O57" i="2"/>
  <c r="O61" i="2"/>
  <c r="O60" i="2"/>
  <c r="O72" i="2"/>
  <c r="O69" i="2"/>
  <c r="O68" i="2" s="1"/>
  <c r="O76" i="2"/>
  <c r="O78" i="2"/>
  <c r="P78" i="2" s="1"/>
  <c r="O81" i="2"/>
  <c r="O80" i="2" s="1"/>
  <c r="L112" i="2"/>
  <c r="M112" i="2" s="1"/>
  <c r="O112" i="2"/>
  <c r="O111" i="2" s="1"/>
  <c r="L114" i="2"/>
  <c r="M114" i="2" s="1"/>
  <c r="O114" i="2"/>
  <c r="P114" i="2"/>
  <c r="N15" i="2"/>
  <c r="N14" i="2"/>
  <c r="L15" i="2"/>
  <c r="L14" i="2"/>
  <c r="M14" i="2" s="1"/>
  <c r="Q15" i="2"/>
  <c r="C68" i="2"/>
  <c r="K68" i="2" s="1"/>
  <c r="C51" i="2"/>
  <c r="Q39" i="2"/>
  <c r="Q38" i="2" s="1"/>
  <c r="P138" i="2"/>
  <c r="N52" i="2"/>
  <c r="M44" i="2"/>
  <c r="P170" i="2"/>
  <c r="M138" i="2"/>
  <c r="L52" i="2"/>
  <c r="M52" i="2" s="1"/>
  <c r="N111" i="2"/>
  <c r="P87" i="2"/>
  <c r="M53" i="2"/>
  <c r="M9" i="2"/>
  <c r="M26" i="2"/>
  <c r="Q25" i="2"/>
  <c r="Q24" i="2"/>
  <c r="P26" i="2"/>
  <c r="Q111" i="2"/>
  <c r="P146" i="2"/>
  <c r="C39" i="2"/>
  <c r="K39" i="2" s="1"/>
  <c r="C38" i="2"/>
  <c r="K38" i="2" s="1"/>
  <c r="N33" i="2"/>
  <c r="M33" i="2" s="1"/>
  <c r="M35" i="2"/>
  <c r="P35" i="2"/>
  <c r="C60" i="2"/>
  <c r="M72" i="2"/>
  <c r="M58" i="2"/>
  <c r="P81" i="2"/>
  <c r="M121" i="2"/>
  <c r="P72" i="2"/>
  <c r="M144" i="2"/>
  <c r="Q14" i="2"/>
  <c r="M78" i="2"/>
  <c r="M125" i="2"/>
  <c r="P76" i="2"/>
  <c r="C110" i="2"/>
  <c r="C109" i="2" s="1"/>
  <c r="N39" i="2"/>
  <c r="M39" i="2" s="1"/>
  <c r="M76" i="2"/>
  <c r="M15" i="2"/>
  <c r="N75" i="2"/>
  <c r="M146" i="2"/>
  <c r="M118" i="2"/>
  <c r="P121" i="2"/>
  <c r="P15" i="2"/>
  <c r="P58" i="2"/>
  <c r="N68" i="2"/>
  <c r="M68" i="2" s="1"/>
  <c r="N24" i="2"/>
  <c r="M24" i="2" s="1"/>
  <c r="M61" i="2"/>
  <c r="O75" i="2"/>
  <c r="N74" i="2"/>
  <c r="O74" i="2"/>
  <c r="M75" i="2" l="1"/>
  <c r="L74" i="2"/>
  <c r="Q68" i="2"/>
  <c r="P68" i="2" s="1"/>
  <c r="P69" i="2"/>
  <c r="C192" i="2"/>
  <c r="P111" i="2"/>
  <c r="O109" i="2"/>
  <c r="O110" i="2"/>
  <c r="P75" i="2"/>
  <c r="Q74" i="2"/>
  <c r="P74" i="2" s="1"/>
  <c r="E192" i="2"/>
  <c r="O38" i="2"/>
  <c r="O7" i="2" s="1"/>
  <c r="P39" i="2"/>
  <c r="M8" i="2"/>
  <c r="N7" i="2"/>
  <c r="P80" i="2"/>
  <c r="P33" i="2"/>
  <c r="P38" i="2"/>
  <c r="P25" i="2"/>
  <c r="O24" i="2"/>
  <c r="P24" i="2" s="1"/>
  <c r="P8" i="2"/>
  <c r="M74" i="2"/>
  <c r="N109" i="2"/>
  <c r="N110" i="2"/>
  <c r="M51" i="2"/>
  <c r="J109" i="2"/>
  <c r="M40" i="2"/>
  <c r="P53" i="2"/>
  <c r="M81" i="2"/>
  <c r="Q118" i="2"/>
  <c r="Q52" i="2"/>
  <c r="P9" i="2"/>
  <c r="L51" i="2"/>
  <c r="L7" i="2" s="1"/>
  <c r="N38" i="2"/>
  <c r="M38" i="2" s="1"/>
  <c r="P112" i="2"/>
  <c r="Q60" i="2"/>
  <c r="P60" i="2" s="1"/>
  <c r="H7" i="2"/>
  <c r="H192" i="2" s="1"/>
  <c r="I51" i="2"/>
  <c r="I111" i="2"/>
  <c r="I110" i="2" s="1"/>
  <c r="I109" i="2" s="1"/>
  <c r="L111" i="2"/>
  <c r="Q109" i="2" l="1"/>
  <c r="Q110" i="2"/>
  <c r="P110" i="2" s="1"/>
  <c r="J192" i="2"/>
  <c r="K109" i="2"/>
  <c r="L109" i="2"/>
  <c r="L192" i="2" s="1"/>
  <c r="L110" i="2"/>
  <c r="M110" i="2" s="1"/>
  <c r="M111" i="2"/>
  <c r="K111" i="2"/>
  <c r="K110" i="2"/>
  <c r="N192" i="2"/>
  <c r="M7" i="2"/>
  <c r="I7" i="2"/>
  <c r="K7" i="2" s="1"/>
  <c r="K51" i="2"/>
  <c r="P52" i="2"/>
  <c r="Q51" i="2"/>
  <c r="O192" i="2"/>
  <c r="P51" i="2" l="1"/>
  <c r="Q7" i="2"/>
  <c r="P7" i="2" s="1"/>
  <c r="M109" i="2"/>
  <c r="M192" i="2"/>
  <c r="P109" i="2"/>
  <c r="I192" i="2"/>
  <c r="K192" i="2" s="1"/>
  <c r="Q192" i="2" l="1"/>
  <c r="P192" i="2" s="1"/>
</calcChain>
</file>

<file path=xl/sharedStrings.xml><?xml version="1.0" encoding="utf-8"?>
<sst xmlns="http://schemas.openxmlformats.org/spreadsheetml/2006/main" count="357" uniqueCount="346">
  <si>
    <t>Код бюджетной классификации Российской Федерации</t>
  </si>
  <si>
    <t>Наименование доходов</t>
  </si>
  <si>
    <t>1</t>
  </si>
  <si>
    <t>2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</si>
  <si>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</si>
  <si>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</si>
  <si>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</si>
  <si>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</si>
  <si>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</si>
  <si>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</si>
  <si>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</si>
  <si>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</si>
  <si>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</si>
  <si>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</si>
  <si>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1 09 03000 00 0000 110</t>
  </si>
  <si>
    <t>Платежи за пользование природными ресурсами</t>
  </si>
  <si>
    <t>1 09 03020 00 0000 110</t>
  </si>
  <si>
    <t>Платежи за добычу полезных ископаемых</t>
  </si>
  <si>
    <t>1 09 03023 01 0000 110</t>
  </si>
  <si>
    <t>Платежи за добычу подземных вод</t>
  </si>
  <si>
    <t>1 09 03080 00 0000 110</t>
  </si>
  <si>
    <t>Отчисления на воспроизводство минерально-сырьевой базы</t>
  </si>
  <si>
    <t>1 09 03083 02 0000 110</t>
  </si>
  <si>
    <t>Отчисления на воспроизводство минерально-сырьевой базы при добыче общераспространенных полезных ископаемых и подземных вод, используемых для местных нужд, зачисляемые в бюджеты субъектов Российской Федерации</t>
  </si>
  <si>
    <t>1 09 04000 00 0000 110</t>
  </si>
  <si>
    <t>Налоги на имущество</t>
  </si>
  <si>
    <t>1 09 04010 02 0000 110</t>
  </si>
  <si>
    <t>Налог на имущество предприятий</t>
  </si>
  <si>
    <t>1 09 04020 02 0000 110</t>
  </si>
  <si>
    <t>Налог с владельцев транспортных средств и налог на приобретение автотранспортных средств</t>
  </si>
  <si>
    <t>1 09 04030 01 0000 110</t>
  </si>
  <si>
    <t>Налог на пользователей автомобильных дорог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</si>
  <si>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</si>
  <si>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</si>
  <si>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</si>
  <si>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</si>
  <si>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</si>
  <si>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</si>
  <si>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</si>
  <si>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</si>
  <si>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</si>
  <si>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</si>
  <si>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</si>
  <si>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</si>
  <si>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</si>
  <si>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</si>
  <si>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</si>
  <si>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</si>
  <si>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</si>
  <si>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ШТРАФЫ, САНКЦИИ, ВОЗМЕЩЕНИЕ УЩЕРБА</t>
  </si>
  <si>
    <t>БЕЗВОЗМЕЗДНЫЕ ПОСТУПЛЕНИЯ</t>
  </si>
  <si>
    <t>Иные межбюджетные трансферты</t>
  </si>
  <si>
    <t>В С Е Г О:</t>
  </si>
  <si>
    <t>Плата за сбросы загрязняющих веществ в водные объекты</t>
  </si>
  <si>
    <t xml:space="preserve">Доходы от компенсации затрат государства      </t>
  </si>
  <si>
    <t>Прочие доходы от компенсации затрат государства</t>
  </si>
  <si>
    <t>рублей</t>
  </si>
  <si>
    <t>Сумма
 на 2015 год</t>
  </si>
  <si>
    <t>Сумма
 на 2016 год</t>
  </si>
  <si>
    <t>НАЛОГИ НА СОВОКУПНЫЙ ДОХОД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</si>
  <si>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</si>
  <si>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</si>
  <si>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бюджетной системы Российской Федерации (межбюджетные субсидии)</t>
  </si>
  <si>
    <t>Сумма 
на 2015 год с учётом изменений</t>
  </si>
  <si>
    <t>Сумма 
на 2016 год с учётом изменений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</si>
  <si>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</si>
  <si>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</si>
  <si>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 в местные бюджеты</t>
  </si>
  <si>
    <t>от 29.12.2014 
№ 90-З</t>
  </si>
  <si>
    <t>(с учётом изменений)</t>
  </si>
  <si>
    <t xml:space="preserve">
Единый сельскохозяйственный налог
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</si>
  <si>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</si>
  <si>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</si>
  <si>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</si>
  <si>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</si>
  <si>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 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</si>
  <si>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</si>
  <si>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</si>
  <si>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поселений , а также средства от продажи права на заключение договоров аренды  указанных земельных участков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</si>
  <si>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</si>
  <si>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Прочие доходы от компенсации затрат бюджетов муниципальных районов</t>
  </si>
  <si>
    <t>000 1 14 06010 00 0000 430</t>
  </si>
  <si>
    <t>000 2 00 00000 00 0000 000</t>
  </si>
  <si>
    <t>000 2 02 00000 00 0000 000</t>
  </si>
  <si>
    <t>Безвозмездные поступления от других бюджетов  бюджетной системы Российской Федерации</t>
  </si>
  <si>
    <t>Дотации  бюджетам субъектов Российской Федерации и муниципальных образований</t>
  </si>
  <si>
    <t>Дотации   на выравнивание  бюджетной обеспеченности</t>
  </si>
  <si>
    <t>Дотации  бюджетам муниципальных районов на выравнивание  бюджетной обеспеченности</t>
  </si>
  <si>
    <t xml:space="preserve">Дотации бюджетам   на поддержку мер по обеспечению   сбалансированности бюджетов </t>
  </si>
  <si>
    <t xml:space="preserve">Дотации бюджетам муниципальных районов  на поддержку мер по обеспечению   сбалансированности бюджетов </t>
  </si>
  <si>
    <t xml:space="preserve">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</si>
  <si>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</si>
  <si>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</t>
  </si>
  <si>
    <t>Прочие субсидии бюджетам муниципальных районов</t>
  </si>
  <si>
    <t>000 2 02 03000 00 0000 151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</si>
  <si>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</si>
  <si>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 , где отсутствуют военные комиссариаты</t>
  </si>
  <si>
    <t>Субвенции бюджетам муниципальных районов  на осуществление  первичного воинского учета на территориях , где отсутствуют военные комиссариаты</t>
  </si>
  <si>
    <t>Субвенции  местным бюджетам на выполнение передаваемых полномочий субъектов Российской Федерации</t>
  </si>
  <si>
    <t>Субвенции  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</si>
  <si>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образований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</si>
  <si>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</si>
  <si>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</si>
  <si>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</si>
  <si>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на территории Брянской области</t>
  </si>
  <si>
    <t>000 2 02 04061 00 0000 151</t>
  </si>
  <si>
    <t>Межбюджетные трансферты, передаваемые бюджетам муниципальных районов на создание и развитие сети многофункциональных центров предоставления государственных и муниципальных услуг</t>
  </si>
  <si>
    <t>000 2 02 04061 05 0000 151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</si>
  <si>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</si>
  <si>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муниципальных районов</t>
  </si>
  <si>
    <t>Возврат остатков субсидий, субвенций и иных межбюджетных трансфертов, имеющих целевое назначение, прошлых летиз бюджетов муниципальных районов</t>
  </si>
  <si>
    <t xml:space="preserve">Доходы от перечисления части прибыли, остающейся после уплаты налогов и иных обязательных платежей государственных унитарных предприятий, созданных муниципальными районами </t>
  </si>
  <si>
    <t>Межбюджетные трансферты, передаваемые бюджетам на создание и развитие сети многофункциональных центров предоставления государственных и муниципальных услуг</t>
  </si>
  <si>
    <t>000 2 02 04041 00 0000 151</t>
  </si>
  <si>
    <t>Межбюджетные трасферты, передаваемые бюджетам на подключение общедоступных библиотек Российской Федерации к сети "Интернет" и развитие системы библиотечного дела с учетом задачи  расширения информационных технологий и оцифровки</t>
  </si>
  <si>
    <t>000 2 02 04041 05 0000 151</t>
  </si>
  <si>
    <t>000 1 09 00000 00 0000 000</t>
  </si>
  <si>
    <t>000 1 09 01000 00 0000 110</t>
  </si>
  <si>
    <t>Налог на прибыль организаций, зачислявшийся до 1 января 2005 года в местные бюджеты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</si>
  <si>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</si>
  <si>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</si>
  <si>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000 1 00 00000 00 0000 000</t>
  </si>
  <si>
    <t>000 1 01 00000 00 0000 000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</si>
  <si>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</si>
  <si>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</si>
  <si>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</si>
  <si>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</si>
  <si>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</si>
  <si>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</si>
  <si>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</si>
  <si>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</si>
  <si>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</si>
  <si>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</si>
  <si>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</si>
  <si>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</si>
  <si>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000 1 05 02000 02 0000 110</t>
  </si>
  <si>
    <t>000 1 05 02010 02 0000 110</t>
  </si>
  <si>
    <t>000 1 05 02020 02 0000 110</t>
  </si>
  <si>
    <t>000 1 05 03000 01 0000 110</t>
  </si>
  <si>
    <t>000 1 05 03010 01 0000 110</t>
  </si>
  <si>
    <t>000 1 08 00000 00 0000 000</t>
  </si>
  <si>
    <t>000 1 08 03000 01 0000 110</t>
  </si>
  <si>
    <t>000 1 08 03010 01 0000 110</t>
  </si>
  <si>
    <t>0001 08 07000 01 0000 110</t>
  </si>
  <si>
    <t>000 1 08 07150 01 0000 110</t>
  </si>
  <si>
    <t>000 1 11 00000 00 0000 000</t>
  </si>
  <si>
    <t>000 1 11 05000 00 0000 120</t>
  </si>
  <si>
    <t>000 1 11 05010 00 0000 120</t>
  </si>
  <si>
    <t>000 1 11 05030 00 0000 120</t>
  </si>
  <si>
    <t xml:space="preserve">000 1 11 05035 05 0000 120 </t>
  </si>
  <si>
    <t>000 1 11 07000 00 0000 120</t>
  </si>
  <si>
    <t>000 1 11 07010 00 0000 120</t>
  </si>
  <si>
    <t>000 1 11 07015 05 0000 120</t>
  </si>
  <si>
    <t>000 1 12 00000 00 0000 000</t>
  </si>
  <si>
    <t>000 1 12 01000 01 0000 120</t>
  </si>
  <si>
    <t>000 1 12 01010 01 0000 120</t>
  </si>
  <si>
    <t>000 1 12 01020 01 0000 120</t>
  </si>
  <si>
    <t>000 1 12 01030 01 0000 120</t>
  </si>
  <si>
    <t>000 1 12 01040 01 0000 120</t>
  </si>
  <si>
    <t>000 1 13 00000 00 0000 000</t>
  </si>
  <si>
    <t>000 1 13 02000 00 0000 130</t>
  </si>
  <si>
    <t>000 1 13 02990 00 0000 130</t>
  </si>
  <si>
    <t>000 1 13 02995 05 0000 130</t>
  </si>
  <si>
    <t>000 1 14 00000 00 0000 000</t>
  </si>
  <si>
    <t>000 1 14 06000 00 0000 430</t>
  </si>
  <si>
    <t>000 1 16 00000 00 0000 000</t>
  </si>
  <si>
    <t>Решение от 19.08.2016 № 5-201</t>
  </si>
  <si>
    <t>000 2 02 15001 00 0000 151</t>
  </si>
  <si>
    <t>000 2 02 15001 05 0000 151</t>
  </si>
  <si>
    <t>000 2 02 15002 00 0000 151</t>
  </si>
  <si>
    <t>000 2 02 15002 05 0000 151</t>
  </si>
  <si>
    <t>000 2 02 20000 00 0000 151</t>
  </si>
  <si>
    <t>на передаваемые полномочия по решению вопросов местного значения сельских поселений по созданию условий для организации досуга и обеспечения жителей услугами организации культуры</t>
  </si>
  <si>
    <t>на осуществление первичного воинского учета на территориях, где отсутствуют военные комиссариаты</t>
  </si>
  <si>
    <t>000 2 19 60010 05 0000 151</t>
  </si>
  <si>
    <t>субвенции бюджетам муниципальных образований   на  осуществление отдельных  государственных полномочий Брянской области в сфере деятельности по профилактике безнадзорности и правонарушений несовершеннолетних , организации деятельности административных комиссий и определения 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</si>
  <si>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субвенции бюджетам муниципальных образований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</t>
  </si>
  <si>
    <t>-субвенции бюджетам муниципальных районов 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</si>
  <si>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>субвенции бюджетам муниципальных районов (городских округов)  на осуществление отдельных  государственных полномочий Брянской области  в области охраны труда и уведомительной регистрации территориальных соглашений и коллективных договоров</t>
  </si>
  <si>
    <t>субвенции бюджетам муниципальных районов (городских округов) на обеспечение сохранности жилых помещений, закрепленных за детьми-сиротами и детьми, оставшимися без попечения родителей</t>
  </si>
  <si>
    <t xml:space="preserve"> субвенции бюджетам муниципальных районов (городских округов) на осуществление отдельных государственных полномочий Брянской области по организации проведения на территории 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 части организации отлова и содержания безнадзорных животных на территории Брянской области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</si>
  <si>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</si>
  <si>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 и межселенных территорий муниципальных районов</t>
  </si>
  <si>
    <t>000 2 02 19999 00 0000 151</t>
  </si>
  <si>
    <t>Прочие дотации</t>
  </si>
  <si>
    <t>000 2 02 19999 05 0000 151</t>
  </si>
  <si>
    <t>Прочие дотации бюджетам муниципальных районов</t>
  </si>
  <si>
    <t>Субвенции бюджетам муниципальных образований на компенсацию части родительской платы, взимаемой с родитнлей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</si>
  <si>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 на компенсацию части родительской платы, взимаемой с родитнлей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</si>
  <si>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000 2 02 10000 00 0000 151</t>
  </si>
  <si>
    <t>000 2 19 00000 05 0000 151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</si>
  <si>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</si>
  <si>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000  1 11 05013 05 0000 120</t>
  </si>
  <si>
    <t>000 2 02 25519 05 0000 151</t>
  </si>
  <si>
    <t>повышение качества и доступности предоставления государственных и муниципальных услуг</t>
  </si>
  <si>
    <t>000 1 12 01041 01 0000 120</t>
  </si>
  <si>
    <t>Субвенции бюджетам на выплатуединовременного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</si>
  <si>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выплатуединовременного пособия при всех формах устройства детей, лишенных родительского попечения, в семью</t>
  </si>
  <si>
    <t>000 1 0504000 02 0000 110</t>
  </si>
  <si>
    <t>000 1 0504020 02 0000 110</t>
  </si>
  <si>
    <t>Налог, взимаемый в сввязи с применением патентной системы налогооблажения</t>
  </si>
  <si>
    <t>Налог, взимаемый в сввязи с применением патентной системы налогооблажения, зачисляемый в бюджеты муниципальных районов</t>
  </si>
  <si>
    <t xml:space="preserve"> (первоначальный)           </t>
  </si>
  <si>
    <t>000 2 02 35082 05 0000 150</t>
  </si>
  <si>
    <t>000 2 02 30029 00 0000 150</t>
  </si>
  <si>
    <t>000 2 02 30029 05 0000 150</t>
  </si>
  <si>
    <t>000 2 02 35118 00 0000 150</t>
  </si>
  <si>
    <t>000 2 02 35118 05 0000 150</t>
  </si>
  <si>
    <t>000 2 02 30024 00 0000 150</t>
  </si>
  <si>
    <t>000 2 02 03024 05 0000 150</t>
  </si>
  <si>
    <t>000 2 02 35082 00 0000 150</t>
  </si>
  <si>
    <t>000 2 02 49999 05 0000 150</t>
  </si>
  <si>
    <t>000 2 02 49999 00 0000 150</t>
  </si>
  <si>
    <t>000 2 02 40014 05 0000 150</t>
  </si>
  <si>
    <t>000 2 02 40014 00 0000 150</t>
  </si>
  <si>
    <t>000 2 02 04000 00 0000 150</t>
  </si>
  <si>
    <t>000 2 02 35260 05 0000 150</t>
  </si>
  <si>
    <t>000 2 02 35260 00 0000 150</t>
  </si>
  <si>
    <t>на передаваемые полномочия по осуществлению внутреннего контроля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</si>
  <si>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</si>
  <si>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</si>
  <si>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</si>
  <si>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</si>
  <si>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</si>
  <si>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</si>
  <si>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</si>
  <si>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</si>
  <si>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</si>
  <si>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субвенции бюджетам муниципальных районов (городских округов) на организацию и  осуществление деятельности по опеке и попечительству, выплату ежемесячных денежных средств на содержание  и проезд ребенка, переданного на воспитание в семью опекуна ( 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</t>
  </si>
  <si>
    <t>000 1 12 01042 01 0000 120</t>
  </si>
  <si>
    <t>Плата за размещение коммунальных отходов</t>
  </si>
  <si>
    <t>000 1 13 02060 00 0000 130</t>
  </si>
  <si>
    <t>000 1 13 02065 05 0000 130</t>
  </si>
  <si>
    <t>Доходы, поступающие в порядке возмещения расходов, понесенных в связи с эксплуатацией имущества</t>
  </si>
  <si>
    <t xml:space="preserve">субвенции бюджетам муниципальных районов  (городских округов)  на предоставление мер социальной поддержки работникам образовательных организаций, работающим в сельской местности или поселках городского типа </t>
  </si>
  <si>
    <t xml:space="preserve">Сумма                                      на 2021 год                                                       </t>
  </si>
  <si>
    <t xml:space="preserve">Решение от .12.2020  № </t>
  </si>
  <si>
    <t>000 1 16 01050 01 0000 140</t>
  </si>
  <si>
    <t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</si>
  <si>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000 1 16 01053 01 0000 140</t>
  </si>
  <si>
    <t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</si>
  <si>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000 1 16 01060 01 0000 140</t>
  </si>
  <si>
    <t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</si>
  <si>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000 1 16 01063 01 0000 140</t>
  </si>
  <si>
    <t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</si>
  <si>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000 1 16 01070 01 0000 140</t>
  </si>
  <si>
    <t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в области охраны собственности</t>
  </si>
  <si>
    <t>000 1 16 01073 01 0000 140</t>
  </si>
  <si>
    <t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в области охраны собственности, налагаемые мировыми судьями, комиссиями по делам несовершеннолетних и защите их прав</t>
  </si>
  <si>
    <t>000 1 16 01080 01 0000 140</t>
  </si>
  <si>
    <t>﻿Административные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правонарушения, в области охраны окружающей среды и природопользования</t>
  </si>
  <si>
    <t>000 1 16 01083 01 0000 140</t>
  </si>
  <si>
    <t>﻿Административные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правонарушения,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</si>
  <si>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000 1 16 01140 01 0000 140</t>
  </si>
  <si>
    <t>﻿Административные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правонарушения, в области предпринимательской деятельности и деятельности саморегулируемых организаций</t>
  </si>
  <si>
    <t>000 1 16 01143 01 0000 140</t>
  </si>
  <si>
    <t>﻿Административные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правонарушения,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</si>
  <si>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000 1 16 01190 01 0000 140</t>
  </si>
  <si>
    <t>﻿Административные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</si>
  <si>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000 1 16 01193 01 0000 140</t>
  </si>
  <si>
    <t>﻿Административные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</si>
  <si>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000 1 16 01200 01 0000 140</t>
  </si>
  <si>
    <t>﻿Административные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</si>
  <si>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000 1 16 01203 01 0000 140</t>
  </si>
  <si>
    <t>﻿Административные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</si>
  <si>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000 1 1601330 00 0000 140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</si>
  <si>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</si>
  <si>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000 1 1601333 01 0000 140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</si>
  <si>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</si>
  <si>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</si>
  <si>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</si>
  <si>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</si>
  <si>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</si>
  <si>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000 2 02 20216 00 0000 150</t>
  </si>
  <si>
    <t>000 2 02 20216 05 0000 150</t>
  </si>
  <si>
    <t>000 2 02 25228 00 0000 150</t>
  </si>
  <si>
    <t xml:space="preserve"> Субсидии бюджетам  на оснащение объектов спортивной инфраструктуры спортивно-технологическим оборудованием</t>
  </si>
  <si>
    <t>000 2 02 25228 05 0000 150</t>
  </si>
  <si>
    <t xml:space="preserve"> Субсидии бюджетам муниципальных районов на оснащение объектов спортивной инфраструктуры спортивно-технологическим оборудованием</t>
  </si>
  <si>
    <t>000 2 02 25304 00 0000 150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</si>
  <si>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</si>
  <si>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</si>
  <si>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</si>
  <si>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000 2 02 25467 00 0000 150</t>
  </si>
  <si>
    <t xml:space="preserve">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</si>
  <si>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</si>
  <si>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 xml:space="preserve">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</si>
  <si>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000 2 02 25497 00 0000 150</t>
  </si>
  <si>
    <t xml:space="preserve"> Субсидии бюджетам  на реализацию мероприятий по обеспечению жильем молодых семей</t>
  </si>
  <si>
    <t>000 2 02 25497 05 0000 150</t>
  </si>
  <si>
    <t xml:space="preserve"> Субсидии бюджетам муниципальных районов на реализацию мероприятий по обеспечению жильем молодых семей</t>
  </si>
  <si>
    <t>000 2 02 25519 00 0000 150</t>
  </si>
  <si>
    <t xml:space="preserve"> Субсидии бюджетам на поддержку отрасли культуры</t>
  </si>
  <si>
    <t xml:space="preserve"> Субсидии бюджетам муниципальных районов на поддержку отрасли культуры</t>
  </si>
  <si>
    <t>000 2 02 29999 00 0000 150</t>
  </si>
  <si>
    <t>000 2 02 29999 05 0000 150</t>
  </si>
  <si>
    <t>субсидии на организацию мероприятий по проведению оздоровительной кампании детей в рамках государтвенной программы "Развитие образования и науки Брянской области"</t>
  </si>
  <si>
    <t>субсидии на подготовку объектов жилищно-коммунального хозяйства к зиме в рамках государственной программы "Развитие топливно-энергетического комплекса и жилищно-коммунального хозяйства Брянской области"</t>
  </si>
  <si>
    <t>субсидии на капитальный ремонт кровель муниципальных образовательных организаций в рамках государственной прораммы "Развитие образования и науки Брянской области" в сфере образования</t>
  </si>
  <si>
    <t>субсидии на приведение в соответствие с брендбуком "Точка роста" помещений муниципальныхобщеобразовательных организаций в рамках государственной программы "Развитие образования и науки Брянской области"</t>
  </si>
  <si>
    <t>субсидии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"Развитие образования и науки Брянской области"</t>
  </si>
  <si>
    <t>субсидии на реализацию отдельных мероприятий по развитию культуры, культурного наследия, туризма, обеспечению устойчивого социально-культурных составляющих качества жизни населения в рамках государственной программы "Развитие культурыи туризма в Брянской области"</t>
  </si>
  <si>
    <t>субсидии на замену оконных блоков муниципальных образовательных организаций Брянской области в рамках государственной программы "Развитие образования и науки Брянской области"</t>
  </si>
  <si>
    <t>субвенции бюджетам муниципальных районов  на осуществление отдельных полномочий в сфере образования</t>
  </si>
  <si>
    <t>000 2 02 35469 00 0000 150</t>
  </si>
  <si>
    <t>Субвенции бюджетам на проведение Всероссийской переписи населения 2020 года</t>
  </si>
  <si>
    <t>000 2 02 35469 05 0000 150</t>
  </si>
  <si>
    <t>Субвенции бюджетам муниципальных районов на проведение Всероссийской переписи населения 2020 года</t>
  </si>
  <si>
    <t>Сведения о внесенных в течение 2021 года изменениях в Решение Жирятинского районного Совета народных депутатов №6-112 от 11.12.2020 года"О  бюджете Жирятинского муниципального района Брянской области на 2021 год и на плановый период 2022 и 2023 годов</t>
  </si>
  <si>
    <t>000 2 02 45303 00 0000 150</t>
  </si>
  <si>
    <t>Межбюджетные трансферты бюджетам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</si>
  <si>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</si>
  <si>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Межбюджетные трансферты бюджетам муниципальных районов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</si>
  <si>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на развитие материально-технической базы  муниципальных образовательных организаций в сфере физической культуры и спорта</t>
  </si>
  <si>
    <t>000 2 02 45390 00 0000 150</t>
  </si>
  <si>
    <t>000 2 02 45390 05 0000 150</t>
  </si>
  <si>
    <t>Прочие межбюджетные трансферты, передаваемые бюджетам на финансирование обеспечения дорожной деятельности</t>
  </si>
  <si>
    <t>Прочие межбюджетные трансферты, передаваемые бюджетам муниципальных районов на финансирование обеспечения дорожной деятельности</t>
  </si>
  <si>
    <t>000 116115001 0000 140</t>
  </si>
  <si>
    <t>000 116115301 0000 140</t>
  </si>
  <si>
    <t>Административные штрафы, установленные главой 15 Кодекса Российской Федерации об административных правонарушениях за админимтративные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</si>
  <si>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 за админимтративные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судьями,комиссиями по делам несовшеннолетних и защите их прав</t>
  </si>
  <si>
    <t>000 1160120001 0000 140</t>
  </si>
  <si>
    <t>000 1160120301 0000 140</t>
  </si>
  <si>
    <t>Административные штрафы, установленные главой 20 Кодекса Российской Федерации об административных правонарушениях за админимтративные правонарушения , посягающие на общественный порядок и общественную безопасность налагаемые мировыми судьями,комиссиями по делам несовшеннолетних и защите их прав</t>
  </si>
  <si>
    <t xml:space="preserve">Административные штрафы, установленные главой 20 Кодекса Российской Федерации об административных правонарушениях за админимтративные правонарушения , посягающие на общественный порядок и общественную безопасность </t>
  </si>
  <si>
    <t>000 116119001 0000 140</t>
  </si>
  <si>
    <t>000 116119301 0000 140</t>
  </si>
  <si>
    <t>Административные штрафы, установленные главой 19 Кодекса Российской Федерации об административных правонарушениях за админимтративные правонарушения против порядка управления</t>
  </si>
  <si>
    <t>Административные штрафы, установленныегГлавой 19 Кодекса Российской Федерации об административных правонарушениях за админимтративные правонарушения против порядка управления,налагаемые мировыми судьями,комиссиями по делам несовшеннолетних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</si>
  <si>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 за админимтративные правонарушения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</si>
  <si>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 за админимтративные правонарушения посягающие на институты государственной власти,налагаемые мировыми судьями,комиссиями по делам несовшеннолетних и защите их прав</t>
  </si>
  <si>
    <t>000 1160117001 0000 140</t>
  </si>
  <si>
    <t>000 1160117301 0000 140</t>
  </si>
  <si>
    <t>000 116012000 0000 140</t>
  </si>
  <si>
    <t>Доходы от денежных взысканий (шрафов),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</si>
  <si>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000 1161012301 0000 1410</t>
  </si>
  <si>
    <t>Доходы от денежных взысканий (шрафов),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</si>
  <si>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достижение показателей деятельности органов исполнительной власти субъектов Российсклой Федерации</t>
  </si>
  <si>
    <t xml:space="preserve">Сумма 
на 2021 год </t>
  </si>
  <si>
    <t>Решение  от 16.04.2021 № 6-131</t>
  </si>
  <si>
    <t>Решение от 29.06.2021 № 6-136</t>
  </si>
  <si>
    <t>Решение от 27.08.2021 № 6-146</t>
  </si>
  <si>
    <t>Решение от 29.10.2021 № 6-162</t>
  </si>
  <si>
    <t>Решение от 14.12.2021 № 6-176</t>
  </si>
  <si>
    <t>Решение от 27.12.2021 № 6-186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</si>
</sst>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3" formatCode="_-* #,##0.00_р_._-;\-* #,##0.00_р_._-;_-* &quot;-&quot;??_р_._-;_-@_-"/>
  </numFmts>
  <fonts count="30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28">
    <xf numFmtId="0" fontId="0" fillId="0" borderId="0"/>
    <xf numFmtId="0" fontId="6" fillId="0" borderId="13">
      <alignment horizontal="left" wrapText="1" indent="2"/>
    </xf>
    <xf numFmtId="49" fontId="6" fillId="0" borderId="14">
      <alignment horizontal="center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7" fillId="8" borderId="15" applyNumberFormat="0" applyAlignment="0" applyProtection="0"/>
    <xf numFmtId="0" fontId="8" fillId="9" borderId="16" applyNumberFormat="0" applyAlignment="0" applyProtection="0"/>
    <xf numFmtId="0" fontId="9" fillId="9" borderId="15" applyNumberFormat="0" applyAlignment="0" applyProtection="0"/>
    <xf numFmtId="0" fontId="10" fillId="0" borderId="17" applyNumberFormat="0" applyFill="0" applyAlignment="0" applyProtection="0"/>
    <xf numFmtId="0" fontId="11" fillId="0" borderId="18" applyNumberFormat="0" applyFill="0" applyAlignment="0" applyProtection="0"/>
    <xf numFmtId="0" fontId="12" fillId="0" borderId="19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20" applyNumberFormat="0" applyFill="0" applyAlignment="0" applyProtection="0"/>
    <xf numFmtId="0" fontId="14" fillId="10" borderId="21" applyNumberFormat="0" applyAlignment="0" applyProtection="0"/>
    <xf numFmtId="0" fontId="1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" fillId="0" borderId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13" borderId="22" applyNumberFormat="0" applyFont="0" applyAlignment="0" applyProtection="0"/>
    <xf numFmtId="0" fontId="19" fillId="0" borderId="23" applyNumberFormat="0" applyFill="0" applyAlignment="0" applyProtection="0"/>
    <xf numFmtId="0" fontId="20" fillId="0" borderId="0" applyNumberFormat="0" applyFill="0" applyBorder="0" applyAlignment="0" applyProtection="0"/>
    <xf numFmtId="173" fontId="4" fillId="0" borderId="0" applyFont="0" applyFill="0" applyBorder="0" applyAlignment="0" applyProtection="0"/>
    <xf numFmtId="0" fontId="21" fillId="14" borderId="0" applyNumberFormat="0" applyBorder="0" applyAlignment="0" applyProtection="0"/>
  </cellStyleXfs>
  <cellXfs count="132">
    <xf numFmtId="0" fontId="0" fillId="0" borderId="0" xfId="0"/>
    <xf numFmtId="0" fontId="1" fillId="15" borderId="0" xfId="0" applyFont="1" applyFill="1"/>
    <xf numFmtId="0" fontId="22" fillId="15" borderId="0" xfId="0" applyFont="1" applyFill="1"/>
    <xf numFmtId="0" fontId="1" fillId="15" borderId="1" xfId="0" applyFont="1" applyFill="1" applyBorder="1" applyAlignment="1">
      <alignment horizontal="center" vertical="center" shrinkToFit="1"/>
    </xf>
    <xf numFmtId="0" fontId="22" fillId="15" borderId="0" xfId="0" applyFont="1" applyFill="1" applyAlignment="1">
      <alignment vertical="center"/>
    </xf>
    <xf numFmtId="4" fontId="1" fillId="15" borderId="1" xfId="0" applyNumberFormat="1" applyFont="1" applyFill="1" applyBorder="1" applyAlignment="1">
      <alignment horizontal="right" shrinkToFit="1"/>
    </xf>
    <xf numFmtId="4" fontId="1" fillId="15" borderId="0" xfId="0" applyNumberFormat="1" applyFont="1" applyFill="1" applyAlignment="1">
      <alignment wrapText="1"/>
    </xf>
    <xf numFmtId="4" fontId="1" fillId="15" borderId="0" xfId="0" applyNumberFormat="1" applyFont="1" applyFill="1"/>
    <xf numFmtId="4" fontId="1" fillId="15" borderId="0" xfId="0" applyNumberFormat="1" applyFont="1" applyFill="1" applyAlignment="1">
      <alignment horizontal="right"/>
    </xf>
    <xf numFmtId="4" fontId="22" fillId="15" borderId="0" xfId="0" applyNumberFormat="1" applyFont="1" applyFill="1"/>
    <xf numFmtId="0" fontId="1" fillId="0" borderId="1" xfId="0" applyFont="1" applyFill="1" applyBorder="1" applyAlignment="1">
      <alignment horizontal="center" vertical="top" shrinkToFit="1"/>
    </xf>
    <xf numFmtId="4" fontId="2" fillId="16" borderId="1" xfId="0" applyNumberFormat="1" applyFont="1" applyFill="1" applyBorder="1" applyAlignment="1">
      <alignment horizontal="right" shrinkToFit="1"/>
    </xf>
    <xf numFmtId="4" fontId="1" fillId="16" borderId="1" xfId="0" applyNumberFormat="1" applyFont="1" applyFill="1" applyBorder="1" applyAlignment="1">
      <alignment horizontal="right" shrinkToFit="1"/>
    </xf>
    <xf numFmtId="4" fontId="2" fillId="16" borderId="1" xfId="0" applyNumberFormat="1" applyFont="1" applyFill="1" applyBorder="1" applyAlignment="1">
      <alignment horizontal="right" vertical="center" shrinkToFit="1"/>
    </xf>
    <xf numFmtId="4" fontId="2" fillId="17" borderId="1" xfId="0" applyNumberFormat="1" applyFont="1" applyFill="1" applyBorder="1" applyAlignment="1">
      <alignment horizontal="right" shrinkToFit="1"/>
    </xf>
    <xf numFmtId="0" fontId="1" fillId="15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top" shrinkToFit="1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4" fontId="2" fillId="15" borderId="1" xfId="0" applyNumberFormat="1" applyFont="1" applyFill="1" applyBorder="1" applyAlignment="1">
      <alignment horizontal="right" shrinkToFit="1"/>
    </xf>
    <xf numFmtId="4" fontId="1" fillId="16" borderId="1" xfId="0" applyNumberFormat="1" applyFont="1" applyFill="1" applyBorder="1" applyAlignment="1">
      <alignment horizontal="right" vertical="center" shrinkToFit="1"/>
    </xf>
    <xf numFmtId="4" fontId="23" fillId="0" borderId="0" xfId="0" applyNumberFormat="1" applyFont="1"/>
    <xf numFmtId="0" fontId="23" fillId="0" borderId="0" xfId="0" applyFont="1"/>
    <xf numFmtId="4" fontId="1" fillId="15" borderId="2" xfId="0" applyNumberFormat="1" applyFont="1" applyFill="1" applyBorder="1" applyAlignment="1">
      <alignment horizontal="right" shrinkToFit="1"/>
    </xf>
    <xf numFmtId="4" fontId="2" fillId="15" borderId="2" xfId="0" applyNumberFormat="1" applyFont="1" applyFill="1" applyBorder="1" applyAlignment="1">
      <alignment horizontal="right" shrinkToFit="1"/>
    </xf>
    <xf numFmtId="0" fontId="1" fillId="0" borderId="0" xfId="0" applyFont="1" applyFill="1"/>
    <xf numFmtId="4" fontId="1" fillId="0" borderId="3" xfId="0" applyNumberFormat="1" applyFont="1" applyFill="1" applyBorder="1" applyAlignment="1">
      <alignment horizontal="center" vertical="center" wrapText="1"/>
    </xf>
    <xf numFmtId="4" fontId="24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4" fontId="2" fillId="0" borderId="1" xfId="0" applyNumberFormat="1" applyFont="1" applyFill="1" applyBorder="1" applyAlignment="1">
      <alignment horizontal="right" shrinkToFit="1"/>
    </xf>
    <xf numFmtId="4" fontId="1" fillId="0" borderId="1" xfId="0" applyNumberFormat="1" applyFont="1" applyFill="1" applyBorder="1" applyAlignment="1">
      <alignment horizontal="right" shrinkToFit="1"/>
    </xf>
    <xf numFmtId="0" fontId="2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wrapText="1"/>
    </xf>
    <xf numFmtId="4" fontId="1" fillId="0" borderId="0" xfId="0" applyNumberFormat="1" applyFont="1" applyFill="1" applyAlignment="1">
      <alignment wrapText="1"/>
    </xf>
    <xf numFmtId="0" fontId="22" fillId="0" borderId="0" xfId="0" applyFont="1" applyFill="1"/>
    <xf numFmtId="4" fontId="1" fillId="0" borderId="0" xfId="0" applyNumberFormat="1" applyFont="1" applyFill="1"/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1" fillId="15" borderId="1" xfId="0" applyNumberFormat="1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2" fillId="0" borderId="1" xfId="0" applyFont="1" applyBorder="1" applyAlignment="1">
      <alignment horizontal="justify" vertical="center" wrapText="1"/>
    </xf>
    <xf numFmtId="0" fontId="22" fillId="0" borderId="3" xfId="0" applyFont="1" applyBorder="1" applyAlignment="1">
      <alignment horizontal="justify" vertical="center" wrapText="1"/>
    </xf>
    <xf numFmtId="0" fontId="1" fillId="0" borderId="24" xfId="0" applyFont="1" applyBorder="1" applyAlignment="1">
      <alignment wrapText="1"/>
    </xf>
    <xf numFmtId="0" fontId="1" fillId="0" borderId="5" xfId="0" applyFont="1" applyBorder="1" applyAlignment="1">
      <alignment horizontal="justify" vertical="center" wrapText="1"/>
    </xf>
    <xf numFmtId="4" fontId="1" fillId="0" borderId="1" xfId="0" applyNumberFormat="1" applyFont="1" applyBorder="1" applyAlignment="1">
      <alignment horizontal="right"/>
    </xf>
    <xf numFmtId="0" fontId="26" fillId="0" borderId="1" xfId="0" applyFont="1" applyBorder="1" applyAlignment="1">
      <alignment horizontal="justify" vertical="center" wrapText="1"/>
    </xf>
    <xf numFmtId="0" fontId="25" fillId="0" borderId="0" xfId="0" applyFont="1" applyBorder="1" applyAlignment="1">
      <alignment horizontal="justify" vertical="center" wrapText="1"/>
    </xf>
    <xf numFmtId="0" fontId="25" fillId="0" borderId="1" xfId="0" applyFont="1" applyBorder="1" applyAlignment="1">
      <alignment horizontal="justify" vertical="center" wrapText="1"/>
    </xf>
    <xf numFmtId="0" fontId="22" fillId="0" borderId="5" xfId="0" applyFont="1" applyBorder="1" applyAlignment="1">
      <alignment horizontal="justify" vertical="center" wrapText="1"/>
    </xf>
    <xf numFmtId="0" fontId="25" fillId="0" borderId="6" xfId="0" applyFont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left" wrapText="1"/>
    </xf>
    <xf numFmtId="2" fontId="1" fillId="0" borderId="1" xfId="0" applyNumberFormat="1" applyFont="1" applyFill="1" applyBorder="1" applyAlignment="1">
      <alignment horizontal="right" wrapText="1"/>
    </xf>
    <xf numFmtId="0" fontId="27" fillId="0" borderId="1" xfId="0" applyFont="1" applyBorder="1" applyAlignment="1">
      <alignment horizontal="justify" vertical="center" wrapText="1"/>
    </xf>
    <xf numFmtId="0" fontId="27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4" fontId="28" fillId="15" borderId="1" xfId="0" applyNumberFormat="1" applyFont="1" applyFill="1" applyBorder="1" applyAlignment="1">
      <alignment horizontal="right" shrinkToFit="1"/>
    </xf>
    <xf numFmtId="0" fontId="1" fillId="0" borderId="25" xfId="0" applyFont="1" applyBorder="1" applyAlignment="1">
      <alignment wrapText="1"/>
    </xf>
    <xf numFmtId="0" fontId="22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26" xfId="0" applyFont="1" applyBorder="1" applyAlignment="1">
      <alignment wrapText="1"/>
    </xf>
    <xf numFmtId="4" fontId="2" fillId="0" borderId="9" xfId="0" applyNumberFormat="1" applyFont="1" applyBorder="1" applyAlignment="1"/>
    <xf numFmtId="4" fontId="1" fillId="0" borderId="1" xfId="0" applyNumberFormat="1" applyFont="1" applyBorder="1" applyAlignment="1"/>
    <xf numFmtId="4" fontId="1" fillId="0" borderId="9" xfId="0" applyNumberFormat="1" applyFont="1" applyBorder="1" applyAlignment="1"/>
    <xf numFmtId="4" fontId="1" fillId="0" borderId="2" xfId="0" applyNumberFormat="1" applyFont="1" applyBorder="1" applyAlignment="1"/>
    <xf numFmtId="4" fontId="2" fillId="0" borderId="1" xfId="0" applyNumberFormat="1" applyFont="1" applyBorder="1" applyAlignment="1"/>
    <xf numFmtId="4" fontId="1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4" fontId="1" fillId="0" borderId="10" xfId="0" applyNumberFormat="1" applyFont="1" applyBorder="1" applyAlignment="1">
      <alignment horizontal="right" wrapText="1"/>
    </xf>
    <xf numFmtId="4" fontId="29" fillId="0" borderId="9" xfId="0" applyNumberFormat="1" applyFont="1" applyBorder="1" applyAlignment="1"/>
    <xf numFmtId="4" fontId="29" fillId="0" borderId="1" xfId="0" applyNumberFormat="1" applyFont="1" applyFill="1" applyBorder="1" applyAlignment="1">
      <alignment horizontal="right" shrinkToFit="1"/>
    </xf>
    <xf numFmtId="4" fontId="28" fillId="0" borderId="1" xfId="0" applyNumberFormat="1" applyFont="1" applyFill="1" applyBorder="1" applyAlignment="1">
      <alignment horizontal="right" shrinkToFit="1"/>
    </xf>
    <xf numFmtId="4" fontId="28" fillId="0" borderId="1" xfId="0" applyNumberFormat="1" applyFont="1" applyFill="1" applyBorder="1" applyAlignment="1">
      <alignment horizontal="right" wrapText="1"/>
    </xf>
    <xf numFmtId="0" fontId="28" fillId="0" borderId="1" xfId="0" applyFont="1" applyFill="1" applyBorder="1" applyAlignment="1">
      <alignment horizontal="left" wrapText="1"/>
    </xf>
    <xf numFmtId="4" fontId="28" fillId="15" borderId="9" xfId="0" applyNumberFormat="1" applyFont="1" applyFill="1" applyBorder="1" applyAlignment="1">
      <alignment horizontal="right" shrinkToFit="1"/>
    </xf>
    <xf numFmtId="4" fontId="29" fillId="0" borderId="1" xfId="0" applyNumberFormat="1" applyFont="1" applyBorder="1" applyAlignment="1"/>
    <xf numFmtId="4" fontId="29" fillId="0" borderId="1" xfId="0" applyNumberFormat="1" applyFont="1" applyBorder="1" applyAlignment="1">
      <alignment horizontal="right" wrapText="1"/>
    </xf>
    <xf numFmtId="0" fontId="28" fillId="0" borderId="1" xfId="0" applyFont="1" applyFill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4" fontId="1" fillId="0" borderId="9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right" wrapText="1"/>
    </xf>
    <xf numFmtId="4" fontId="1" fillId="0" borderId="11" xfId="0" applyNumberFormat="1" applyFont="1" applyBorder="1" applyAlignment="1"/>
    <xf numFmtId="0" fontId="1" fillId="0" borderId="1" xfId="0" applyFont="1" applyBorder="1" applyAlignment="1">
      <alignment wrapText="1"/>
    </xf>
    <xf numFmtId="4" fontId="1" fillId="15" borderId="9" xfId="0" applyNumberFormat="1" applyFont="1" applyFill="1" applyBorder="1" applyAlignment="1">
      <alignment horizontal="right" shrinkToFit="1"/>
    </xf>
    <xf numFmtId="173" fontId="1" fillId="0" borderId="1" xfId="26" applyFont="1" applyFill="1" applyBorder="1" applyAlignment="1">
      <alignment horizontal="left" wrapText="1"/>
    </xf>
    <xf numFmtId="173" fontId="1" fillId="15" borderId="1" xfId="26" applyFont="1" applyFill="1" applyBorder="1" applyAlignment="1">
      <alignment horizontal="left" wrapText="1"/>
    </xf>
    <xf numFmtId="173" fontId="1" fillId="0" borderId="1" xfId="26" applyFont="1" applyFill="1" applyBorder="1" applyAlignment="1">
      <alignment horizontal="right" wrapText="1"/>
    </xf>
    <xf numFmtId="173" fontId="1" fillId="15" borderId="1" xfId="26" applyFont="1" applyFill="1" applyBorder="1" applyAlignment="1">
      <alignment horizontal="right" shrinkToFit="1"/>
    </xf>
    <xf numFmtId="173" fontId="28" fillId="0" borderId="1" xfId="26" applyFont="1" applyFill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left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24" fillId="0" borderId="4" xfId="0" applyNumberFormat="1" applyFont="1" applyFill="1" applyBorder="1" applyAlignment="1">
      <alignment horizontal="center" vertical="center" wrapText="1"/>
    </xf>
    <xf numFmtId="4" fontId="24" fillId="0" borderId="2" xfId="0" applyNumberFormat="1" applyFont="1" applyFill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1" fillId="15" borderId="3" xfId="0" applyNumberFormat="1" applyFont="1" applyFill="1" applyBorder="1" applyAlignment="1">
      <alignment horizontal="center" vertical="center" wrapText="1"/>
    </xf>
    <xf numFmtId="4" fontId="24" fillId="15" borderId="4" xfId="0" applyNumberFormat="1" applyFont="1" applyFill="1" applyBorder="1" applyAlignment="1">
      <alignment horizontal="center" vertical="center" wrapText="1"/>
    </xf>
    <xf numFmtId="4" fontId="24" fillId="15" borderId="2" xfId="0" applyNumberFormat="1" applyFont="1" applyFill="1" applyBorder="1" applyAlignment="1">
      <alignment horizontal="center" vertical="center" wrapText="1"/>
    </xf>
    <xf numFmtId="0" fontId="1" fillId="15" borderId="12" xfId="0" applyFont="1" applyFill="1" applyBorder="1" applyAlignment="1">
      <alignment horizontal="right" vertical="center"/>
    </xf>
    <xf numFmtId="49" fontId="1" fillId="0" borderId="3" xfId="0" applyNumberFormat="1" applyFont="1" applyFill="1" applyBorder="1" applyAlignment="1">
      <alignment horizontal="center" vertical="center" wrapText="1" shrinkToFit="1"/>
    </xf>
    <xf numFmtId="49" fontId="1" fillId="0" borderId="4" xfId="0" applyNumberFormat="1" applyFont="1" applyFill="1" applyBorder="1" applyAlignment="1">
      <alignment horizontal="center" vertical="center" wrapText="1" shrinkToFit="1"/>
    </xf>
    <xf numFmtId="49" fontId="1" fillId="0" borderId="2" xfId="0" applyNumberFormat="1" applyFont="1" applyFill="1" applyBorder="1" applyAlignment="1">
      <alignment horizontal="center" vertical="center" wrapText="1" shrinkToFit="1"/>
    </xf>
    <xf numFmtId="4" fontId="28" fillId="0" borderId="3" xfId="0" applyNumberFormat="1" applyFont="1" applyFill="1" applyBorder="1" applyAlignment="1">
      <alignment horizontal="center" vertical="center" wrapText="1"/>
    </xf>
    <xf numFmtId="4" fontId="20" fillId="0" borderId="4" xfId="0" applyNumberFormat="1" applyFont="1" applyFill="1" applyBorder="1" applyAlignment="1">
      <alignment horizontal="center" vertical="center" wrapText="1"/>
    </xf>
    <xf numFmtId="4" fontId="20" fillId="0" borderId="2" xfId="0" applyNumberFormat="1" applyFont="1" applyFill="1" applyBorder="1" applyAlignment="1">
      <alignment horizontal="center" vertical="center" wrapText="1"/>
    </xf>
  </cellXfs>
  <cellStyles count="28">
    <cellStyle name="xl34" xfId="1"/>
    <cellStyle name="xl52" xfId="2"/>
    <cellStyle name="Акцент1" xfId="3" builtinId="29" customBuiltin="1"/>
    <cellStyle name="Акцент2" xfId="4" builtinId="33" customBuiltin="1"/>
    <cellStyle name="Акцент3" xfId="5" builtinId="37" customBuiltin="1"/>
    <cellStyle name="Акцент4" xfId="6" builtinId="41" customBuiltin="1"/>
    <cellStyle name="Акцент5" xfId="7" builtinId="45" customBuiltin="1"/>
    <cellStyle name="Акцент6" xfId="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12" builtinId="16" customBuiltin="1"/>
    <cellStyle name="Заголовок 2" xfId="13" builtinId="17" customBuiltin="1"/>
    <cellStyle name="Заголовок 3" xfId="14" builtinId="18" customBuiltin="1"/>
    <cellStyle name="Заголовок 4" xfId="15" builtinId="19" customBuiltin="1"/>
    <cellStyle name="Итог" xfId="16" builtinId="25" customBuiltin="1"/>
    <cellStyle name="Контрольная ячейка" xfId="17" builtinId="23" customBuiltin="1"/>
    <cellStyle name="Название" xfId="18" builtinId="15" customBuiltin="1"/>
    <cellStyle name="Нейтральный" xfId="19" builtinId="28" customBuiltin="1"/>
    <cellStyle name="Обычный" xfId="0" builtinId="0"/>
    <cellStyle name="Обычный 2" xfId="20"/>
    <cellStyle name="Плохой" xfId="21" builtinId="27" customBuiltin="1"/>
    <cellStyle name="Пояснение" xfId="22" builtinId="53" customBuiltin="1"/>
    <cellStyle name="Примечание" xfId="23" builtinId="10" customBuiltin="1"/>
    <cellStyle name="Связанная ячейка" xfId="24" builtinId="24" customBuiltin="1"/>
    <cellStyle name="Текст предупреждения" xfId="25" builtinId="11" customBuiltin="1"/>
    <cellStyle name="Финансовый" xfId="26" builtinId="3"/>
    <cellStyle name="Хороший" xfId="2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W196"/>
  <sheetViews>
    <sheetView showGridLines="0" showZeros="0" tabSelected="1" view="pageBreakPreview" zoomScale="71" zoomScaleNormal="70" zoomScaleSheetLayoutView="7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F10" sqref="F10"/>
    </sheetView>
  </sheetViews>
  <sheetFormatPr defaultRowHeight="18.75" x14ac:dyDescent="0.3"/>
  <cols>
    <col min="1" max="1" width="33.7109375" style="36" customWidth="1"/>
    <col min="2" max="2" width="50.85546875" style="36" customWidth="1"/>
    <col min="3" max="3" width="23.42578125" style="36" customWidth="1"/>
    <col min="4" max="4" width="19.140625" style="36" customWidth="1"/>
    <col min="5" max="5" width="15.7109375" style="36" customWidth="1"/>
    <col min="6" max="6" width="18" style="36" customWidth="1"/>
    <col min="7" max="7" width="17.42578125" style="36" hidden="1" customWidth="1"/>
    <col min="8" max="8" width="18" style="36" customWidth="1"/>
    <col min="9" max="9" width="18.7109375" style="36" customWidth="1"/>
    <col min="10" max="10" width="21.140625" style="36" customWidth="1"/>
    <col min="11" max="11" width="23.42578125" style="37" customWidth="1"/>
    <col min="12" max="12" width="20.140625" style="7" hidden="1" customWidth="1"/>
    <col min="13" max="13" width="22" style="7" hidden="1" customWidth="1"/>
    <col min="14" max="14" width="20.140625" style="7" hidden="1" customWidth="1"/>
    <col min="15" max="16" width="20.5703125" style="7" hidden="1" customWidth="1"/>
    <col min="17" max="17" width="0.140625" style="7" customWidth="1"/>
    <col min="18" max="18" width="20.5703125" style="2" customWidth="1"/>
    <col min="19" max="19" width="21.5703125" style="2" customWidth="1"/>
    <col min="20" max="20" width="18.85546875" style="2" customWidth="1"/>
    <col min="21" max="16384" width="9.140625" style="2"/>
  </cols>
  <sheetData>
    <row r="1" spans="1:17" ht="56.25" customHeight="1" x14ac:dyDescent="0.3">
      <c r="A1" s="121" t="s">
        <v>308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</row>
    <row r="2" spans="1:17" ht="17.25" customHeight="1" x14ac:dyDescent="0.3">
      <c r="A2" s="25"/>
      <c r="B2" s="25"/>
      <c r="C2" s="25"/>
      <c r="D2" s="25"/>
      <c r="E2" s="25"/>
      <c r="F2" s="25"/>
      <c r="G2" s="25"/>
      <c r="H2" s="25"/>
      <c r="I2" s="25"/>
      <c r="J2" s="25"/>
      <c r="K2" s="125"/>
      <c r="L2" s="125"/>
      <c r="M2" s="15"/>
      <c r="N2" s="15"/>
      <c r="O2" s="8"/>
      <c r="P2" s="8"/>
      <c r="Q2" s="8" t="s">
        <v>56</v>
      </c>
    </row>
    <row r="3" spans="1:17" ht="45" customHeight="1" x14ac:dyDescent="0.3">
      <c r="A3" s="126" t="s">
        <v>0</v>
      </c>
      <c r="B3" s="126" t="s">
        <v>1</v>
      </c>
      <c r="C3" s="26" t="s">
        <v>235</v>
      </c>
      <c r="D3" s="116" t="s">
        <v>340</v>
      </c>
      <c r="E3" s="116" t="s">
        <v>341</v>
      </c>
      <c r="F3" s="116" t="s">
        <v>342</v>
      </c>
      <c r="G3" s="129" t="s">
        <v>166</v>
      </c>
      <c r="H3" s="116" t="s">
        <v>343</v>
      </c>
      <c r="I3" s="116" t="s">
        <v>344</v>
      </c>
      <c r="J3" s="116" t="s">
        <v>345</v>
      </c>
      <c r="K3" s="26" t="s">
        <v>339</v>
      </c>
      <c r="L3" s="122" t="s">
        <v>57</v>
      </c>
      <c r="M3" s="122" t="s">
        <v>68</v>
      </c>
      <c r="N3" s="122" t="s">
        <v>63</v>
      </c>
      <c r="O3" s="122" t="s">
        <v>58</v>
      </c>
      <c r="P3" s="122" t="s">
        <v>68</v>
      </c>
      <c r="Q3" s="122" t="s">
        <v>64</v>
      </c>
    </row>
    <row r="4" spans="1:17" ht="34.5" customHeight="1" x14ac:dyDescent="0.3">
      <c r="A4" s="127"/>
      <c r="B4" s="127"/>
      <c r="C4" s="38" t="s">
        <v>236</v>
      </c>
      <c r="D4" s="117"/>
      <c r="E4" s="117"/>
      <c r="F4" s="117"/>
      <c r="G4" s="130"/>
      <c r="H4" s="117"/>
      <c r="I4" s="117"/>
      <c r="J4" s="119"/>
      <c r="K4" s="38" t="s">
        <v>69</v>
      </c>
      <c r="L4" s="123"/>
      <c r="M4" s="123"/>
      <c r="N4" s="123"/>
      <c r="O4" s="123"/>
      <c r="P4" s="123"/>
      <c r="Q4" s="123"/>
    </row>
    <row r="5" spans="1:17" ht="42.75" customHeight="1" x14ac:dyDescent="0.3">
      <c r="A5" s="128"/>
      <c r="B5" s="128"/>
      <c r="C5" s="39" t="s">
        <v>202</v>
      </c>
      <c r="D5" s="118"/>
      <c r="E5" s="118"/>
      <c r="F5" s="118"/>
      <c r="G5" s="131"/>
      <c r="H5" s="118"/>
      <c r="I5" s="118"/>
      <c r="J5" s="120"/>
      <c r="K5" s="27"/>
      <c r="L5" s="124"/>
      <c r="M5" s="124"/>
      <c r="N5" s="124"/>
      <c r="O5" s="124"/>
      <c r="P5" s="124"/>
      <c r="Q5" s="124"/>
    </row>
    <row r="6" spans="1:17" ht="18.75" customHeight="1" x14ac:dyDescent="0.3">
      <c r="A6" s="28" t="s">
        <v>2</v>
      </c>
      <c r="B6" s="28" t="s">
        <v>3</v>
      </c>
      <c r="C6" s="28">
        <v>3</v>
      </c>
      <c r="D6" s="28">
        <v>4</v>
      </c>
      <c r="E6" s="28">
        <v>5</v>
      </c>
      <c r="F6" s="28">
        <v>6</v>
      </c>
      <c r="G6" s="28">
        <v>7</v>
      </c>
      <c r="H6" s="28"/>
      <c r="I6" s="28"/>
      <c r="J6" s="28"/>
      <c r="K6" s="28">
        <v>10</v>
      </c>
      <c r="L6" s="3">
        <v>6</v>
      </c>
      <c r="M6" s="3">
        <v>7</v>
      </c>
      <c r="N6" s="3">
        <v>8</v>
      </c>
      <c r="O6" s="3">
        <v>9</v>
      </c>
      <c r="P6" s="3">
        <v>10</v>
      </c>
      <c r="Q6" s="3">
        <v>11</v>
      </c>
    </row>
    <row r="7" spans="1:17" ht="37.5" x14ac:dyDescent="0.3">
      <c r="A7" s="29" t="s">
        <v>121</v>
      </c>
      <c r="B7" s="17" t="s">
        <v>4</v>
      </c>
      <c r="C7" s="30">
        <f>C8+C14+C24+C33+C51+C60+C68+C80</f>
        <v>50261222</v>
      </c>
      <c r="D7" s="30"/>
      <c r="E7" s="30">
        <f>E24+E60+E74+E80</f>
        <v>1738107</v>
      </c>
      <c r="F7" s="30">
        <f>F74</f>
        <v>1400000</v>
      </c>
      <c r="G7" s="94"/>
      <c r="H7" s="30">
        <f>H74</f>
        <v>1700000</v>
      </c>
      <c r="I7" s="30">
        <f>I24+I33+I51+I74+I80</f>
        <v>454881</v>
      </c>
      <c r="J7" s="30">
        <v>-1429107</v>
      </c>
      <c r="K7" s="30">
        <f>J7+I7+H7+F7+E7+D7+C7</f>
        <v>54125103</v>
      </c>
      <c r="L7" s="11" t="e">
        <f>L8+L14+#REF!+#REF!+L33+L38+L51+L60+L68+L74+#REF!+L80+L24</f>
        <v>#REF!</v>
      </c>
      <c r="M7" s="12" t="e">
        <f>N7-L7</f>
        <v>#REF!</v>
      </c>
      <c r="N7" s="11" t="e">
        <f>N8+N14+#REF!+#REF!+N33+N38+N51+N60+N68+N74+#REF!+N80+N24</f>
        <v>#REF!</v>
      </c>
      <c r="O7" s="11" t="e">
        <f>O8+O14+#REF!+#REF!+O33+O38+O51+O60+O68+O74+#REF!+O80+O24</f>
        <v>#REF!</v>
      </c>
      <c r="P7" s="11" t="e">
        <f>Q7-O7</f>
        <v>#REF!</v>
      </c>
      <c r="Q7" s="11" t="e">
        <f>Q8+Q14+#REF!+#REF!+Q33+Q38+Q51+Q60+Q68+Q74+#REF!+Q80+Q24</f>
        <v>#REF!</v>
      </c>
    </row>
    <row r="8" spans="1:17" x14ac:dyDescent="0.3">
      <c r="A8" s="16" t="s">
        <v>122</v>
      </c>
      <c r="B8" s="17" t="s">
        <v>5</v>
      </c>
      <c r="C8" s="30">
        <f>C9</f>
        <v>39847665</v>
      </c>
      <c r="D8" s="30"/>
      <c r="E8" s="94"/>
      <c r="F8" s="94"/>
      <c r="G8" s="94"/>
      <c r="H8" s="30"/>
      <c r="I8" s="94"/>
      <c r="J8" s="30">
        <f>J9</f>
        <v>-3437495</v>
      </c>
      <c r="K8" s="30">
        <f t="shared" ref="K8:K71" si="0">J8+I8+H8+F8+E8+D8+C8</f>
        <v>36410170</v>
      </c>
      <c r="L8" s="11" t="e">
        <f>#REF!+L9</f>
        <v>#REF!</v>
      </c>
      <c r="M8" s="12" t="e">
        <f t="shared" ref="M8:M46" si="1">N8-L8</f>
        <v>#REF!</v>
      </c>
      <c r="N8" s="11" t="e">
        <f>#REF!+N9</f>
        <v>#REF!</v>
      </c>
      <c r="O8" s="11" t="e">
        <f>#REF!+O9</f>
        <v>#REF!</v>
      </c>
      <c r="P8" s="11" t="e">
        <f t="shared" ref="P8:P46" si="2">Q8-O8</f>
        <v>#REF!</v>
      </c>
      <c r="Q8" s="11" t="e">
        <f>#REF!+Q9</f>
        <v>#REF!</v>
      </c>
    </row>
    <row r="9" spans="1:17" x14ac:dyDescent="0.3">
      <c r="A9" s="10" t="s">
        <v>123</v>
      </c>
      <c r="B9" s="18" t="s">
        <v>6</v>
      </c>
      <c r="C9" s="31">
        <f>C10+C11+C12+C13</f>
        <v>39847665</v>
      </c>
      <c r="D9" s="30"/>
      <c r="E9" s="95"/>
      <c r="F9" s="95"/>
      <c r="G9" s="95"/>
      <c r="H9" s="31"/>
      <c r="I9" s="95"/>
      <c r="J9" s="31">
        <f>J10+J11+J12+J13</f>
        <v>-3437495</v>
      </c>
      <c r="K9" s="30">
        <f t="shared" si="0"/>
        <v>36410170</v>
      </c>
      <c r="L9" s="12">
        <f>L10+L11+L12+L13</f>
        <v>9111174000</v>
      </c>
      <c r="M9" s="12">
        <f t="shared" si="1"/>
        <v>0</v>
      </c>
      <c r="N9" s="12">
        <f>N10+N11+N12+N13</f>
        <v>9111174000</v>
      </c>
      <c r="O9" s="12">
        <f>O10+O11+O12+O13</f>
        <v>10114328000</v>
      </c>
      <c r="P9" s="11">
        <f t="shared" si="2"/>
        <v>0</v>
      </c>
      <c r="Q9" s="12">
        <f>Q10+Q11+Q12+Q13</f>
        <v>10114328000</v>
      </c>
    </row>
    <row r="10" spans="1:17" ht="136.5" customHeight="1" x14ac:dyDescent="0.3">
      <c r="A10" s="10" t="s">
        <v>124</v>
      </c>
      <c r="B10" s="18" t="s">
        <v>7</v>
      </c>
      <c r="C10" s="5">
        <v>39606665</v>
      </c>
      <c r="D10" s="102"/>
      <c r="E10" s="80"/>
      <c r="F10" s="80"/>
      <c r="G10" s="80"/>
      <c r="H10" s="5"/>
      <c r="I10" s="80"/>
      <c r="J10" s="5">
        <v>-3459175</v>
      </c>
      <c r="K10" s="30">
        <f t="shared" si="0"/>
        <v>36147490</v>
      </c>
      <c r="L10" s="5">
        <v>8846950000</v>
      </c>
      <c r="M10" s="5">
        <f t="shared" si="1"/>
        <v>0</v>
      </c>
      <c r="N10" s="5">
        <v>8846950000</v>
      </c>
      <c r="O10" s="5">
        <v>9821012000</v>
      </c>
      <c r="P10" s="19">
        <f t="shared" si="2"/>
        <v>0</v>
      </c>
      <c r="Q10" s="5">
        <v>9821012000</v>
      </c>
    </row>
    <row r="11" spans="1:17" ht="210" customHeight="1" x14ac:dyDescent="0.3">
      <c r="A11" s="10" t="s">
        <v>125</v>
      </c>
      <c r="B11" s="18" t="s">
        <v>65</v>
      </c>
      <c r="C11" s="5">
        <v>90500</v>
      </c>
      <c r="D11" s="111"/>
      <c r="E11" s="97"/>
      <c r="F11" s="80"/>
      <c r="G11" s="80"/>
      <c r="H11" s="5"/>
      <c r="I11" s="80"/>
      <c r="J11" s="5">
        <v>-86800</v>
      </c>
      <c r="K11" s="30">
        <f t="shared" si="0"/>
        <v>3700</v>
      </c>
      <c r="L11" s="5">
        <v>109334000</v>
      </c>
      <c r="M11" s="5">
        <f t="shared" si="1"/>
        <v>0</v>
      </c>
      <c r="N11" s="5">
        <v>109334000</v>
      </c>
      <c r="O11" s="5">
        <v>121372000</v>
      </c>
      <c r="P11" s="19">
        <f t="shared" si="2"/>
        <v>0</v>
      </c>
      <c r="Q11" s="5">
        <v>121372000</v>
      </c>
    </row>
    <row r="12" spans="1:17" ht="93.75" x14ac:dyDescent="0.3">
      <c r="A12" s="10" t="s">
        <v>126</v>
      </c>
      <c r="B12" s="18" t="s">
        <v>66</v>
      </c>
      <c r="C12" s="5">
        <v>132500</v>
      </c>
      <c r="D12" s="111"/>
      <c r="E12" s="97"/>
      <c r="F12" s="80"/>
      <c r="G12" s="80"/>
      <c r="H12" s="5"/>
      <c r="I12" s="80"/>
      <c r="J12" s="5">
        <v>123800</v>
      </c>
      <c r="K12" s="30">
        <f t="shared" si="0"/>
        <v>256300</v>
      </c>
      <c r="L12" s="5">
        <v>118445000</v>
      </c>
      <c r="M12" s="5">
        <f t="shared" si="1"/>
        <v>0</v>
      </c>
      <c r="N12" s="5">
        <v>118445000</v>
      </c>
      <c r="O12" s="5">
        <v>131486000</v>
      </c>
      <c r="P12" s="19">
        <f t="shared" si="2"/>
        <v>0</v>
      </c>
      <c r="Q12" s="5">
        <v>131486000</v>
      </c>
    </row>
    <row r="13" spans="1:17" ht="136.5" customHeight="1" x14ac:dyDescent="0.3">
      <c r="A13" s="10" t="s">
        <v>127</v>
      </c>
      <c r="B13" s="18" t="s">
        <v>8</v>
      </c>
      <c r="C13" s="5">
        <v>18000</v>
      </c>
      <c r="D13" s="111"/>
      <c r="E13" s="97"/>
      <c r="F13" s="80"/>
      <c r="G13" s="80"/>
      <c r="H13" s="5"/>
      <c r="I13" s="80"/>
      <c r="J13" s="5">
        <v>-15320</v>
      </c>
      <c r="K13" s="30">
        <f t="shared" si="0"/>
        <v>2680</v>
      </c>
      <c r="L13" s="5">
        <v>36445000</v>
      </c>
      <c r="M13" s="5">
        <f t="shared" si="1"/>
        <v>0</v>
      </c>
      <c r="N13" s="5">
        <v>36445000</v>
      </c>
      <c r="O13" s="5">
        <v>40458000</v>
      </c>
      <c r="P13" s="19">
        <f t="shared" si="2"/>
        <v>0</v>
      </c>
      <c r="Q13" s="5">
        <v>40458000</v>
      </c>
    </row>
    <row r="14" spans="1:17" ht="59.25" customHeight="1" x14ac:dyDescent="0.3">
      <c r="A14" s="16" t="s">
        <v>128</v>
      </c>
      <c r="B14" s="17" t="s">
        <v>9</v>
      </c>
      <c r="C14" s="30">
        <f>C15</f>
        <v>7198690</v>
      </c>
      <c r="D14" s="30"/>
      <c r="E14" s="94"/>
      <c r="F14" s="94"/>
      <c r="G14" s="94"/>
      <c r="H14" s="30"/>
      <c r="I14" s="94"/>
      <c r="J14" s="30"/>
      <c r="K14" s="30">
        <f t="shared" si="0"/>
        <v>7198690</v>
      </c>
      <c r="L14" s="11" t="e">
        <f>L15</f>
        <v>#REF!</v>
      </c>
      <c r="M14" s="12" t="e">
        <f t="shared" si="1"/>
        <v>#REF!</v>
      </c>
      <c r="N14" s="11" t="e">
        <f>N15</f>
        <v>#REF!</v>
      </c>
      <c r="O14" s="11" t="e">
        <f>O15</f>
        <v>#REF!</v>
      </c>
      <c r="P14" s="11" t="e">
        <f t="shared" si="2"/>
        <v>#REF!</v>
      </c>
      <c r="Q14" s="11" t="e">
        <f>Q15</f>
        <v>#REF!</v>
      </c>
    </row>
    <row r="15" spans="1:17" ht="42.75" customHeight="1" x14ac:dyDescent="0.3">
      <c r="A15" s="10" t="s">
        <v>129</v>
      </c>
      <c r="B15" s="18" t="s">
        <v>10</v>
      </c>
      <c r="C15" s="31">
        <f>C16+C19+C20+C23</f>
        <v>7198690</v>
      </c>
      <c r="D15" s="31"/>
      <c r="E15" s="95"/>
      <c r="F15" s="95"/>
      <c r="G15" s="95"/>
      <c r="H15" s="31"/>
      <c r="I15" s="95"/>
      <c r="J15" s="31"/>
      <c r="K15" s="30">
        <f t="shared" si="0"/>
        <v>7198690</v>
      </c>
      <c r="L15" s="12" t="e">
        <f>#REF!+#REF!+L16+L19+L20+L23+#REF!</f>
        <v>#REF!</v>
      </c>
      <c r="M15" s="12" t="e">
        <f t="shared" si="1"/>
        <v>#REF!</v>
      </c>
      <c r="N15" s="12" t="e">
        <f>#REF!+#REF!+N16+N19+N20+N23+#REF!</f>
        <v>#REF!</v>
      </c>
      <c r="O15" s="12" t="e">
        <f>#REF!+#REF!+O16+O19+O20+O23+#REF!</f>
        <v>#REF!</v>
      </c>
      <c r="P15" s="11" t="e">
        <f t="shared" si="2"/>
        <v>#REF!</v>
      </c>
      <c r="Q15" s="12" t="e">
        <f>#REF!+#REF!+Q16+Q19+Q20+Q23+#REF!</f>
        <v>#REF!</v>
      </c>
    </row>
    <row r="16" spans="1:17" ht="147" customHeight="1" x14ac:dyDescent="0.3">
      <c r="A16" s="10" t="s">
        <v>130</v>
      </c>
      <c r="B16" s="18" t="s">
        <v>224</v>
      </c>
      <c r="C16" s="5">
        <v>3305383</v>
      </c>
      <c r="D16" s="5"/>
      <c r="E16" s="80"/>
      <c r="F16" s="80"/>
      <c r="G16" s="80"/>
      <c r="H16" s="5"/>
      <c r="I16" s="80"/>
      <c r="J16" s="80"/>
      <c r="K16" s="30">
        <f t="shared" si="0"/>
        <v>3305383</v>
      </c>
      <c r="L16" s="5">
        <v>958318000</v>
      </c>
      <c r="M16" s="5">
        <f t="shared" si="1"/>
        <v>0</v>
      </c>
      <c r="N16" s="5">
        <v>958318000</v>
      </c>
      <c r="O16" s="5">
        <v>983233000</v>
      </c>
      <c r="P16" s="19">
        <f t="shared" si="2"/>
        <v>0</v>
      </c>
      <c r="Q16" s="5">
        <v>983233000</v>
      </c>
    </row>
    <row r="17" spans="1:18" ht="214.5" customHeight="1" x14ac:dyDescent="0.3">
      <c r="A17" s="10" t="s">
        <v>219</v>
      </c>
      <c r="B17" s="18" t="s">
        <v>220</v>
      </c>
      <c r="C17" s="5">
        <v>3305383</v>
      </c>
      <c r="D17" s="5"/>
      <c r="E17" s="80"/>
      <c r="F17" s="80"/>
      <c r="G17" s="80"/>
      <c r="H17" s="5"/>
      <c r="I17" s="80"/>
      <c r="J17" s="80"/>
      <c r="K17" s="30">
        <f t="shared" si="0"/>
        <v>3305383</v>
      </c>
      <c r="L17" s="5"/>
      <c r="M17" s="5"/>
      <c r="N17" s="5"/>
      <c r="O17" s="5"/>
      <c r="P17" s="19"/>
      <c r="Q17" s="5"/>
    </row>
    <row r="18" spans="1:18" ht="214.5" customHeight="1" x14ac:dyDescent="0.3">
      <c r="A18" s="10" t="s">
        <v>131</v>
      </c>
      <c r="B18" s="18" t="s">
        <v>60</v>
      </c>
      <c r="C18" s="5">
        <v>18831</v>
      </c>
      <c r="D18" s="5"/>
      <c r="E18" s="80"/>
      <c r="F18" s="80"/>
      <c r="G18" s="80"/>
      <c r="H18" s="5"/>
      <c r="I18" s="80"/>
      <c r="J18" s="80"/>
      <c r="K18" s="30">
        <f t="shared" si="0"/>
        <v>18831</v>
      </c>
      <c r="L18" s="5"/>
      <c r="M18" s="5"/>
      <c r="N18" s="5"/>
      <c r="O18" s="5"/>
      <c r="P18" s="19"/>
      <c r="Q18" s="5"/>
    </row>
    <row r="19" spans="1:18" ht="267.75" customHeight="1" x14ac:dyDescent="0.3">
      <c r="A19" s="10" t="s">
        <v>221</v>
      </c>
      <c r="B19" s="18" t="s">
        <v>222</v>
      </c>
      <c r="C19" s="5">
        <v>18831</v>
      </c>
      <c r="D19" s="60"/>
      <c r="E19" s="113"/>
      <c r="F19" s="80"/>
      <c r="G19" s="80"/>
      <c r="H19" s="5"/>
      <c r="I19" s="80"/>
      <c r="J19" s="80"/>
      <c r="K19" s="30">
        <f t="shared" si="0"/>
        <v>18831</v>
      </c>
      <c r="L19" s="5">
        <v>15597000</v>
      </c>
      <c r="M19" s="5">
        <f t="shared" si="1"/>
        <v>0</v>
      </c>
      <c r="N19" s="5">
        <v>15597000</v>
      </c>
      <c r="O19" s="5">
        <v>16501000</v>
      </c>
      <c r="P19" s="19">
        <f t="shared" si="2"/>
        <v>0</v>
      </c>
      <c r="Q19" s="5">
        <v>16501000</v>
      </c>
    </row>
    <row r="20" spans="1:18" ht="153.75" customHeight="1" x14ac:dyDescent="0.3">
      <c r="A20" s="10" t="s">
        <v>132</v>
      </c>
      <c r="B20" s="18" t="s">
        <v>67</v>
      </c>
      <c r="C20" s="5">
        <v>4348043</v>
      </c>
      <c r="D20" s="5"/>
      <c r="E20" s="80"/>
      <c r="F20" s="80"/>
      <c r="G20" s="80"/>
      <c r="H20" s="5"/>
      <c r="I20" s="80"/>
      <c r="J20" s="80"/>
      <c r="K20" s="30">
        <f t="shared" si="0"/>
        <v>4348043</v>
      </c>
      <c r="L20" s="5">
        <v>1254267000</v>
      </c>
      <c r="M20" s="5">
        <f t="shared" si="1"/>
        <v>0</v>
      </c>
      <c r="N20" s="5">
        <v>1254267000</v>
      </c>
      <c r="O20" s="5">
        <v>1303183000</v>
      </c>
      <c r="P20" s="19">
        <f t="shared" si="2"/>
        <v>0</v>
      </c>
      <c r="Q20" s="5">
        <v>1303183000</v>
      </c>
    </row>
    <row r="21" spans="1:18" ht="231.75" customHeight="1" x14ac:dyDescent="0.3">
      <c r="A21" s="10" t="s">
        <v>223</v>
      </c>
      <c r="B21" s="18" t="s">
        <v>227</v>
      </c>
      <c r="C21" s="5">
        <v>4348043</v>
      </c>
      <c r="D21" s="5"/>
      <c r="E21" s="80"/>
      <c r="F21" s="80"/>
      <c r="G21" s="80"/>
      <c r="H21" s="5"/>
      <c r="I21" s="80"/>
      <c r="J21" s="80"/>
      <c r="K21" s="30">
        <f t="shared" si="0"/>
        <v>4348043</v>
      </c>
      <c r="L21" s="5"/>
      <c r="M21" s="5"/>
      <c r="N21" s="5"/>
      <c r="O21" s="5"/>
      <c r="P21" s="19"/>
      <c r="Q21" s="5"/>
    </row>
    <row r="22" spans="1:18" ht="153.75" customHeight="1" x14ac:dyDescent="0.3">
      <c r="A22" s="10" t="s">
        <v>133</v>
      </c>
      <c r="B22" s="18" t="s">
        <v>61</v>
      </c>
      <c r="C22" s="5">
        <v>-473567</v>
      </c>
      <c r="D22" s="5"/>
      <c r="E22" s="80"/>
      <c r="F22" s="80"/>
      <c r="G22" s="80"/>
      <c r="H22" s="5"/>
      <c r="I22" s="80"/>
      <c r="J22" s="80"/>
      <c r="K22" s="30">
        <f t="shared" si="0"/>
        <v>-473567</v>
      </c>
      <c r="L22" s="5"/>
      <c r="M22" s="5"/>
      <c r="N22" s="5"/>
      <c r="O22" s="5"/>
      <c r="P22" s="19"/>
      <c r="Q22" s="5"/>
    </row>
    <row r="23" spans="1:18" ht="207.75" customHeight="1" x14ac:dyDescent="0.3">
      <c r="A23" s="10" t="s">
        <v>225</v>
      </c>
      <c r="B23" s="18" t="s">
        <v>226</v>
      </c>
      <c r="C23" s="5">
        <v>-473567</v>
      </c>
      <c r="D23" s="60"/>
      <c r="E23" s="111"/>
      <c r="F23" s="97"/>
      <c r="G23" s="80"/>
      <c r="H23" s="5"/>
      <c r="I23" s="80"/>
      <c r="J23" s="80"/>
      <c r="K23" s="30">
        <f t="shared" si="0"/>
        <v>-473567</v>
      </c>
      <c r="L23" s="5">
        <v>57355000</v>
      </c>
      <c r="M23" s="5">
        <f t="shared" si="1"/>
        <v>0</v>
      </c>
      <c r="N23" s="5">
        <v>57355000</v>
      </c>
      <c r="O23" s="5">
        <v>62458000</v>
      </c>
      <c r="P23" s="19">
        <f t="shared" si="2"/>
        <v>0</v>
      </c>
      <c r="Q23" s="5">
        <v>62458000</v>
      </c>
    </row>
    <row r="24" spans="1:18" ht="37.5" x14ac:dyDescent="0.3">
      <c r="A24" s="16" t="s">
        <v>134</v>
      </c>
      <c r="B24" s="17" t="s">
        <v>59</v>
      </c>
      <c r="C24" s="30">
        <f>C25+C28+C30</f>
        <v>811470</v>
      </c>
      <c r="D24" s="30"/>
      <c r="E24" s="30">
        <f>E28+E30</f>
        <v>152166</v>
      </c>
      <c r="F24" s="94"/>
      <c r="G24" s="94"/>
      <c r="H24" s="30">
        <f>H26</f>
        <v>0</v>
      </c>
      <c r="I24" s="30">
        <f>I28+I30</f>
        <v>203673</v>
      </c>
      <c r="J24" s="30">
        <v>138200</v>
      </c>
      <c r="K24" s="30">
        <f t="shared" si="0"/>
        <v>1305509</v>
      </c>
      <c r="L24" s="11" t="e">
        <f>L25</f>
        <v>#REF!</v>
      </c>
      <c r="M24" s="12" t="e">
        <f t="shared" si="1"/>
        <v>#REF!</v>
      </c>
      <c r="N24" s="11" t="e">
        <f>N25</f>
        <v>#REF!</v>
      </c>
      <c r="O24" s="11" t="e">
        <f>O25</f>
        <v>#REF!</v>
      </c>
      <c r="P24" s="11" t="e">
        <f t="shared" si="2"/>
        <v>#REF!</v>
      </c>
      <c r="Q24" s="11" t="e">
        <f>Q25</f>
        <v>#REF!</v>
      </c>
    </row>
    <row r="25" spans="1:18" ht="36.75" customHeight="1" x14ac:dyDescent="0.3">
      <c r="A25" s="10" t="s">
        <v>135</v>
      </c>
      <c r="B25" s="32" t="s">
        <v>71</v>
      </c>
      <c r="C25" s="31">
        <v>367000</v>
      </c>
      <c r="D25" s="31"/>
      <c r="E25" s="95"/>
      <c r="F25" s="95"/>
      <c r="G25" s="95"/>
      <c r="H25" s="31"/>
      <c r="I25" s="95"/>
      <c r="J25" s="95"/>
      <c r="K25" s="30">
        <f t="shared" si="0"/>
        <v>367000</v>
      </c>
      <c r="L25" s="12" t="e">
        <f>L26+#REF!+#REF!</f>
        <v>#REF!</v>
      </c>
      <c r="M25" s="12" t="e">
        <f t="shared" si="1"/>
        <v>#REF!</v>
      </c>
      <c r="N25" s="12" t="e">
        <f>N26+#REF!+#REF!</f>
        <v>#REF!</v>
      </c>
      <c r="O25" s="12" t="e">
        <f>O26+#REF!+#REF!</f>
        <v>#REF!</v>
      </c>
      <c r="P25" s="11" t="e">
        <f t="shared" si="2"/>
        <v>#REF!</v>
      </c>
      <c r="Q25" s="12" t="e">
        <f>Q26+#REF!+#REF!</f>
        <v>#REF!</v>
      </c>
      <c r="R25" s="9"/>
    </row>
    <row r="26" spans="1:18" ht="39.75" customHeight="1" x14ac:dyDescent="0.3">
      <c r="A26" s="10" t="s">
        <v>136</v>
      </c>
      <c r="B26" s="32" t="s">
        <v>71</v>
      </c>
      <c r="C26" s="31">
        <v>367000</v>
      </c>
      <c r="D26" s="31"/>
      <c r="E26" s="95"/>
      <c r="F26" s="95"/>
      <c r="G26" s="95"/>
      <c r="H26" s="31"/>
      <c r="I26" s="95"/>
      <c r="J26" s="95"/>
      <c r="K26" s="30">
        <f t="shared" si="0"/>
        <v>367000</v>
      </c>
      <c r="L26" s="12" t="e">
        <f>L27+#REF!</f>
        <v>#REF!</v>
      </c>
      <c r="M26" s="12" t="e">
        <f t="shared" si="1"/>
        <v>#REF!</v>
      </c>
      <c r="N26" s="12" t="e">
        <f>N27+#REF!</f>
        <v>#REF!</v>
      </c>
      <c r="O26" s="12" t="e">
        <f>O27+#REF!</f>
        <v>#REF!</v>
      </c>
      <c r="P26" s="11" t="e">
        <f t="shared" si="2"/>
        <v>#REF!</v>
      </c>
      <c r="Q26" s="12" t="e">
        <f>Q27+#REF!</f>
        <v>#REF!</v>
      </c>
    </row>
    <row r="27" spans="1:18" ht="54.75" customHeight="1" x14ac:dyDescent="0.3">
      <c r="A27" s="10" t="s">
        <v>137</v>
      </c>
      <c r="B27" s="32" t="s">
        <v>72</v>
      </c>
      <c r="C27" s="5">
        <v>0</v>
      </c>
      <c r="D27" s="103"/>
      <c r="E27" s="80"/>
      <c r="F27" s="80"/>
      <c r="G27" s="80"/>
      <c r="H27" s="5"/>
      <c r="I27" s="80"/>
      <c r="J27" s="80"/>
      <c r="K27" s="30">
        <f t="shared" si="0"/>
        <v>0</v>
      </c>
      <c r="L27" s="5">
        <v>852224000</v>
      </c>
      <c r="M27" s="5">
        <f t="shared" si="1"/>
        <v>0</v>
      </c>
      <c r="N27" s="5">
        <v>852224000</v>
      </c>
      <c r="O27" s="5">
        <v>894836000</v>
      </c>
      <c r="P27" s="19">
        <f t="shared" si="2"/>
        <v>0</v>
      </c>
      <c r="Q27" s="5">
        <v>894836000</v>
      </c>
    </row>
    <row r="28" spans="1:18" ht="21" customHeight="1" x14ac:dyDescent="0.3">
      <c r="A28" s="10" t="s">
        <v>138</v>
      </c>
      <c r="B28" s="41" t="s">
        <v>70</v>
      </c>
      <c r="C28" s="5">
        <v>153470</v>
      </c>
      <c r="D28" s="5"/>
      <c r="E28" s="31">
        <v>83166</v>
      </c>
      <c r="F28" s="95"/>
      <c r="G28" s="95"/>
      <c r="H28" s="31"/>
      <c r="I28" s="31">
        <v>93750</v>
      </c>
      <c r="J28" s="95"/>
      <c r="K28" s="30">
        <f t="shared" si="0"/>
        <v>330386</v>
      </c>
      <c r="L28" s="5"/>
      <c r="M28" s="5"/>
      <c r="N28" s="5"/>
      <c r="O28" s="5"/>
      <c r="P28" s="19"/>
      <c r="Q28" s="5"/>
    </row>
    <row r="29" spans="1:18" ht="21" customHeight="1" x14ac:dyDescent="0.3">
      <c r="A29" s="10" t="s">
        <v>139</v>
      </c>
      <c r="B29" s="41" t="s">
        <v>70</v>
      </c>
      <c r="C29" s="5">
        <v>153470</v>
      </c>
      <c r="D29" s="31"/>
      <c r="E29" s="31">
        <v>83166</v>
      </c>
      <c r="F29" s="95"/>
      <c r="G29" s="95"/>
      <c r="H29" s="31"/>
      <c r="I29" s="31">
        <v>93750</v>
      </c>
      <c r="J29" s="95"/>
      <c r="K29" s="30">
        <f t="shared" si="0"/>
        <v>330386</v>
      </c>
      <c r="L29" s="5"/>
      <c r="M29" s="5"/>
      <c r="N29" s="5"/>
      <c r="O29" s="5"/>
      <c r="P29" s="19"/>
      <c r="Q29" s="5"/>
    </row>
    <row r="30" spans="1:18" ht="42" customHeight="1" x14ac:dyDescent="0.3">
      <c r="A30" s="10" t="s">
        <v>198</v>
      </c>
      <c r="B30" s="41" t="s">
        <v>200</v>
      </c>
      <c r="C30" s="5">
        <v>291000</v>
      </c>
      <c r="D30" s="31"/>
      <c r="E30" s="31">
        <v>69000</v>
      </c>
      <c r="F30" s="95"/>
      <c r="G30" s="95"/>
      <c r="H30" s="31"/>
      <c r="I30" s="31">
        <v>109923</v>
      </c>
      <c r="J30" s="31">
        <v>138200</v>
      </c>
      <c r="K30" s="30">
        <f t="shared" si="0"/>
        <v>608123</v>
      </c>
      <c r="L30" s="5"/>
      <c r="M30" s="5"/>
      <c r="N30" s="5"/>
      <c r="O30" s="5"/>
      <c r="P30" s="19"/>
      <c r="Q30" s="5"/>
    </row>
    <row r="31" spans="1:18" ht="57" customHeight="1" x14ac:dyDescent="0.3">
      <c r="A31" s="10" t="s">
        <v>199</v>
      </c>
      <c r="B31" s="41" t="s">
        <v>201</v>
      </c>
      <c r="C31" s="5">
        <v>291000</v>
      </c>
      <c r="D31" s="31"/>
      <c r="E31" s="31">
        <v>69000</v>
      </c>
      <c r="F31" s="95"/>
      <c r="G31" s="95"/>
      <c r="H31" s="31"/>
      <c r="I31" s="31">
        <v>109923</v>
      </c>
      <c r="J31" s="31">
        <v>138200</v>
      </c>
      <c r="K31" s="30">
        <f t="shared" si="0"/>
        <v>608123</v>
      </c>
      <c r="L31" s="5"/>
      <c r="M31" s="5"/>
      <c r="N31" s="5"/>
      <c r="O31" s="5"/>
      <c r="P31" s="19"/>
      <c r="Q31" s="5"/>
    </row>
    <row r="32" spans="1:18" ht="1.5" customHeight="1" x14ac:dyDescent="0.3">
      <c r="A32" s="10"/>
      <c r="B32" s="41"/>
      <c r="C32" s="5"/>
      <c r="D32" s="31"/>
      <c r="E32" s="95"/>
      <c r="F32" s="95"/>
      <c r="G32" s="95"/>
      <c r="H32" s="31"/>
      <c r="I32" s="95"/>
      <c r="J32" s="95"/>
      <c r="K32" s="30">
        <f t="shared" si="0"/>
        <v>0</v>
      </c>
      <c r="L32" s="5"/>
      <c r="M32" s="5"/>
      <c r="N32" s="5"/>
      <c r="O32" s="5"/>
      <c r="P32" s="19"/>
      <c r="Q32" s="5"/>
    </row>
    <row r="33" spans="1:17" ht="19.5" customHeight="1" x14ac:dyDescent="0.3">
      <c r="A33" s="16" t="s">
        <v>140</v>
      </c>
      <c r="B33" s="17" t="s">
        <v>11</v>
      </c>
      <c r="C33" s="30">
        <v>220000</v>
      </c>
      <c r="D33" s="30"/>
      <c r="E33" s="94"/>
      <c r="F33" s="94"/>
      <c r="G33" s="94"/>
      <c r="H33" s="30"/>
      <c r="I33" s="30">
        <v>56998</v>
      </c>
      <c r="J33" s="30">
        <v>15900</v>
      </c>
      <c r="K33" s="30">
        <f t="shared" si="0"/>
        <v>292898</v>
      </c>
      <c r="L33" s="11" t="e">
        <f>L35</f>
        <v>#REF!</v>
      </c>
      <c r="M33" s="12" t="e">
        <f t="shared" si="1"/>
        <v>#REF!</v>
      </c>
      <c r="N33" s="11" t="e">
        <f>N35</f>
        <v>#REF!</v>
      </c>
      <c r="O33" s="11" t="e">
        <f>O35</f>
        <v>#REF!</v>
      </c>
      <c r="P33" s="11" t="e">
        <f t="shared" si="2"/>
        <v>#REF!</v>
      </c>
      <c r="Q33" s="11" t="e">
        <f>Q35</f>
        <v>#REF!</v>
      </c>
    </row>
    <row r="34" spans="1:17" ht="58.5" customHeight="1" x14ac:dyDescent="0.3">
      <c r="A34" s="10" t="s">
        <v>141</v>
      </c>
      <c r="B34" s="40" t="s">
        <v>73</v>
      </c>
      <c r="C34" s="31">
        <v>220000</v>
      </c>
      <c r="D34" s="30"/>
      <c r="E34" s="95"/>
      <c r="F34" s="94"/>
      <c r="G34" s="95"/>
      <c r="H34" s="31"/>
      <c r="I34" s="31">
        <v>56998</v>
      </c>
      <c r="J34" s="31">
        <v>15900</v>
      </c>
      <c r="K34" s="30">
        <f t="shared" si="0"/>
        <v>292898</v>
      </c>
      <c r="L34" s="11"/>
      <c r="M34" s="12"/>
      <c r="N34" s="11"/>
      <c r="O34" s="11"/>
      <c r="P34" s="11"/>
      <c r="Q34" s="11"/>
    </row>
    <row r="35" spans="1:17" ht="97.5" customHeight="1" x14ac:dyDescent="0.3">
      <c r="A35" s="10" t="s">
        <v>142</v>
      </c>
      <c r="B35" s="40" t="s">
        <v>74</v>
      </c>
      <c r="C35" s="31">
        <v>220000</v>
      </c>
      <c r="D35" s="31"/>
      <c r="E35" s="95"/>
      <c r="F35" s="95"/>
      <c r="G35" s="95"/>
      <c r="H35" s="31"/>
      <c r="I35" s="31">
        <v>56998</v>
      </c>
      <c r="J35" s="31">
        <v>15900</v>
      </c>
      <c r="K35" s="30">
        <f t="shared" si="0"/>
        <v>292898</v>
      </c>
      <c r="L35" s="12" t="e">
        <f>#REF!+#REF!+#REF!+#REF!+#REF!+#REF!+#REF!+#REF!+#REF!+#REF!+#REF!+#REF!</f>
        <v>#REF!</v>
      </c>
      <c r="M35" s="12" t="e">
        <f t="shared" si="1"/>
        <v>#REF!</v>
      </c>
      <c r="N35" s="12" t="e">
        <f>#REF!+#REF!+#REF!+#REF!+#REF!+#REF!+#REF!+#REF!+#REF!+#REF!+#REF!+#REF!</f>
        <v>#REF!</v>
      </c>
      <c r="O35" s="12" t="e">
        <f>#REF!+#REF!+#REF!+#REF!+#REF!+#REF!+#REF!+#REF!+#REF!+#REF!+#REF!+#REF!</f>
        <v>#REF!</v>
      </c>
      <c r="P35" s="11" t="e">
        <f t="shared" si="2"/>
        <v>#REF!</v>
      </c>
      <c r="Q35" s="12" t="e">
        <f>#REF!+#REF!+#REF!+#REF!+#REF!+#REF!+#REF!+#REF!+#REF!+#REF!+#REF!+#REF!</f>
        <v>#REF!</v>
      </c>
    </row>
    <row r="36" spans="1:17" ht="77.25" hidden="1" customHeight="1" x14ac:dyDescent="0.3">
      <c r="A36" s="10" t="s">
        <v>143</v>
      </c>
      <c r="B36" s="40" t="s">
        <v>75</v>
      </c>
      <c r="C36" s="31"/>
      <c r="D36" s="31"/>
      <c r="E36" s="95"/>
      <c r="F36" s="95"/>
      <c r="G36" s="95"/>
      <c r="H36" s="31"/>
      <c r="I36" s="95"/>
      <c r="J36" s="95"/>
      <c r="K36" s="30">
        <f t="shared" si="0"/>
        <v>0</v>
      </c>
      <c r="L36" s="12"/>
      <c r="M36" s="12"/>
      <c r="N36" s="12"/>
      <c r="O36" s="12"/>
      <c r="P36" s="11"/>
      <c r="Q36" s="12"/>
    </row>
    <row r="37" spans="1:17" ht="2.25" hidden="1" customHeight="1" x14ac:dyDescent="0.3">
      <c r="A37" s="10" t="s">
        <v>144</v>
      </c>
      <c r="B37" s="40" t="s">
        <v>76</v>
      </c>
      <c r="C37" s="31"/>
      <c r="D37" s="31"/>
      <c r="E37" s="95"/>
      <c r="F37" s="95"/>
      <c r="G37" s="95"/>
      <c r="H37" s="31"/>
      <c r="I37" s="95"/>
      <c r="J37" s="95"/>
      <c r="K37" s="30">
        <f t="shared" si="0"/>
        <v>0</v>
      </c>
      <c r="L37" s="12"/>
      <c r="M37" s="12"/>
      <c r="N37" s="12"/>
      <c r="O37" s="12"/>
      <c r="P37" s="11"/>
      <c r="Q37" s="12"/>
    </row>
    <row r="38" spans="1:17" ht="58.5" hidden="1" customHeight="1" x14ac:dyDescent="0.3">
      <c r="A38" s="16" t="s">
        <v>12</v>
      </c>
      <c r="B38" s="17" t="s">
        <v>13</v>
      </c>
      <c r="C38" s="30">
        <f>C39+C44</f>
        <v>0</v>
      </c>
      <c r="D38" s="30"/>
      <c r="E38" s="94"/>
      <c r="F38" s="94"/>
      <c r="G38" s="94"/>
      <c r="H38" s="30"/>
      <c r="I38" s="94"/>
      <c r="J38" s="94"/>
      <c r="K38" s="30">
        <f t="shared" si="0"/>
        <v>0</v>
      </c>
      <c r="L38" s="11">
        <f>L39+L44</f>
        <v>63000</v>
      </c>
      <c r="M38" s="12">
        <f t="shared" si="1"/>
        <v>0</v>
      </c>
      <c r="N38" s="11">
        <f>N39+N44</f>
        <v>63000</v>
      </c>
      <c r="O38" s="11">
        <f>O39+O44</f>
        <v>64000</v>
      </c>
      <c r="P38" s="11">
        <f t="shared" si="2"/>
        <v>0</v>
      </c>
      <c r="Q38" s="11">
        <f>Q39+Q44</f>
        <v>64000</v>
      </c>
    </row>
    <row r="39" spans="1:17" ht="18.75" hidden="1" customHeight="1" x14ac:dyDescent="0.3">
      <c r="A39" s="10" t="s">
        <v>14</v>
      </c>
      <c r="B39" s="18" t="s">
        <v>15</v>
      </c>
      <c r="C39" s="31">
        <f>C40+C42</f>
        <v>0</v>
      </c>
      <c r="D39" s="31"/>
      <c r="E39" s="95"/>
      <c r="F39" s="95"/>
      <c r="G39" s="95"/>
      <c r="H39" s="31"/>
      <c r="I39" s="95"/>
      <c r="J39" s="95"/>
      <c r="K39" s="30">
        <f t="shared" si="0"/>
        <v>0</v>
      </c>
      <c r="L39" s="12">
        <f>L40+L42</f>
        <v>16000</v>
      </c>
      <c r="M39" s="12">
        <f t="shared" si="1"/>
        <v>0</v>
      </c>
      <c r="N39" s="12">
        <f>N40+N42</f>
        <v>16000</v>
      </c>
      <c r="O39" s="12">
        <f>O40+O42</f>
        <v>17000</v>
      </c>
      <c r="P39" s="11">
        <f t="shared" si="2"/>
        <v>0</v>
      </c>
      <c r="Q39" s="12">
        <f>Q40+Q42</f>
        <v>17000</v>
      </c>
    </row>
    <row r="40" spans="1:17" ht="37.5" hidden="1" x14ac:dyDescent="0.3">
      <c r="A40" s="10" t="s">
        <v>16</v>
      </c>
      <c r="B40" s="18" t="s">
        <v>17</v>
      </c>
      <c r="C40" s="31">
        <f>C41</f>
        <v>0</v>
      </c>
      <c r="D40" s="31"/>
      <c r="E40" s="95"/>
      <c r="F40" s="95"/>
      <c r="G40" s="95"/>
      <c r="H40" s="31"/>
      <c r="I40" s="95"/>
      <c r="J40" s="95"/>
      <c r="K40" s="30">
        <f t="shared" si="0"/>
        <v>0</v>
      </c>
      <c r="L40" s="12">
        <f>L41</f>
        <v>7000</v>
      </c>
      <c r="M40" s="12">
        <f t="shared" si="1"/>
        <v>0</v>
      </c>
      <c r="N40" s="12">
        <f>N41</f>
        <v>7000</v>
      </c>
      <c r="O40" s="12">
        <f>O41</f>
        <v>8000</v>
      </c>
      <c r="P40" s="11">
        <f t="shared" si="2"/>
        <v>0</v>
      </c>
      <c r="Q40" s="12">
        <f>Q41</f>
        <v>8000</v>
      </c>
    </row>
    <row r="41" spans="1:17" hidden="1" x14ac:dyDescent="0.3">
      <c r="A41" s="10" t="s">
        <v>18</v>
      </c>
      <c r="B41" s="18" t="s">
        <v>19</v>
      </c>
      <c r="C41" s="5"/>
      <c r="D41" s="60"/>
      <c r="E41" s="97"/>
      <c r="F41" s="97"/>
      <c r="G41" s="97"/>
      <c r="H41" s="60"/>
      <c r="I41" s="97"/>
      <c r="J41" s="97"/>
      <c r="K41" s="30">
        <f t="shared" si="0"/>
        <v>0</v>
      </c>
      <c r="L41" s="5">
        <v>7000</v>
      </c>
      <c r="M41" s="5">
        <f t="shared" si="1"/>
        <v>0</v>
      </c>
      <c r="N41" s="5">
        <v>7000</v>
      </c>
      <c r="O41" s="5">
        <v>8000</v>
      </c>
      <c r="P41" s="19">
        <f t="shared" si="2"/>
        <v>0</v>
      </c>
      <c r="Q41" s="5">
        <v>8000</v>
      </c>
    </row>
    <row r="42" spans="1:17" ht="37.5" hidden="1" x14ac:dyDescent="0.3">
      <c r="A42" s="10" t="s">
        <v>20</v>
      </c>
      <c r="B42" s="18" t="s">
        <v>21</v>
      </c>
      <c r="C42" s="31">
        <f>C43</f>
        <v>0</v>
      </c>
      <c r="D42" s="31"/>
      <c r="E42" s="95"/>
      <c r="F42" s="95"/>
      <c r="G42" s="95"/>
      <c r="H42" s="31"/>
      <c r="I42" s="95"/>
      <c r="J42" s="95"/>
      <c r="K42" s="30">
        <f t="shared" si="0"/>
        <v>0</v>
      </c>
      <c r="L42" s="12">
        <f>L43</f>
        <v>9000</v>
      </c>
      <c r="M42" s="12">
        <f t="shared" si="1"/>
        <v>0</v>
      </c>
      <c r="N42" s="12">
        <f>N43</f>
        <v>9000</v>
      </c>
      <c r="O42" s="12">
        <f>O43</f>
        <v>9000</v>
      </c>
      <c r="P42" s="11">
        <f t="shared" si="2"/>
        <v>0</v>
      </c>
      <c r="Q42" s="12">
        <f>Q43</f>
        <v>9000</v>
      </c>
    </row>
    <row r="43" spans="1:17" ht="96.75" hidden="1" customHeight="1" x14ac:dyDescent="0.3">
      <c r="A43" s="10" t="s">
        <v>22</v>
      </c>
      <c r="B43" s="18" t="s">
        <v>23</v>
      </c>
      <c r="C43" s="5"/>
      <c r="D43" s="60"/>
      <c r="E43" s="97"/>
      <c r="F43" s="97"/>
      <c r="G43" s="97"/>
      <c r="H43" s="60"/>
      <c r="I43" s="97"/>
      <c r="J43" s="97"/>
      <c r="K43" s="30">
        <f t="shared" si="0"/>
        <v>0</v>
      </c>
      <c r="L43" s="5">
        <v>9000</v>
      </c>
      <c r="M43" s="5">
        <f t="shared" si="1"/>
        <v>0</v>
      </c>
      <c r="N43" s="5">
        <v>9000</v>
      </c>
      <c r="O43" s="5">
        <v>9000</v>
      </c>
      <c r="P43" s="19">
        <f t="shared" si="2"/>
        <v>0</v>
      </c>
      <c r="Q43" s="5">
        <v>9000</v>
      </c>
    </row>
    <row r="44" spans="1:17" hidden="1" x14ac:dyDescent="0.3">
      <c r="A44" s="10" t="s">
        <v>24</v>
      </c>
      <c r="B44" s="18" t="s">
        <v>25</v>
      </c>
      <c r="C44" s="31">
        <f>C45+C46+C47</f>
        <v>0</v>
      </c>
      <c r="D44" s="31"/>
      <c r="E44" s="95"/>
      <c r="F44" s="95"/>
      <c r="G44" s="95"/>
      <c r="H44" s="31"/>
      <c r="I44" s="95"/>
      <c r="J44" s="95"/>
      <c r="K44" s="30">
        <f t="shared" si="0"/>
        <v>0</v>
      </c>
      <c r="L44" s="12">
        <f>L45+L46+L47</f>
        <v>47000</v>
      </c>
      <c r="M44" s="12">
        <f t="shared" si="1"/>
        <v>0</v>
      </c>
      <c r="N44" s="12">
        <f>N45+N46+N47</f>
        <v>47000</v>
      </c>
      <c r="O44" s="12">
        <f>O45+O46+O47</f>
        <v>47000</v>
      </c>
      <c r="P44" s="11">
        <f t="shared" si="2"/>
        <v>0</v>
      </c>
      <c r="Q44" s="12">
        <f>Q45+Q46+Q47</f>
        <v>47000</v>
      </c>
    </row>
    <row r="45" spans="1:17" hidden="1" x14ac:dyDescent="0.3">
      <c r="A45" s="10" t="s">
        <v>26</v>
      </c>
      <c r="B45" s="18" t="s">
        <v>27</v>
      </c>
      <c r="C45" s="5"/>
      <c r="D45" s="60"/>
      <c r="E45" s="97"/>
      <c r="F45" s="97"/>
      <c r="G45" s="97"/>
      <c r="H45" s="60"/>
      <c r="I45" s="97"/>
      <c r="J45" s="97"/>
      <c r="K45" s="30">
        <f t="shared" si="0"/>
        <v>0</v>
      </c>
      <c r="L45" s="5">
        <v>29000</v>
      </c>
      <c r="M45" s="5">
        <f t="shared" si="1"/>
        <v>0</v>
      </c>
      <c r="N45" s="5">
        <v>29000</v>
      </c>
      <c r="O45" s="5">
        <v>29000</v>
      </c>
      <c r="P45" s="19">
        <f t="shared" si="2"/>
        <v>0</v>
      </c>
      <c r="Q45" s="5">
        <v>29000</v>
      </c>
    </row>
    <row r="46" spans="1:17" ht="40.5" hidden="1" customHeight="1" x14ac:dyDescent="0.3">
      <c r="A46" s="10" t="s">
        <v>28</v>
      </c>
      <c r="B46" s="18" t="s">
        <v>29</v>
      </c>
      <c r="C46" s="5"/>
      <c r="D46" s="60"/>
      <c r="E46" s="97"/>
      <c r="F46" s="97"/>
      <c r="G46" s="97"/>
      <c r="H46" s="60"/>
      <c r="I46" s="97"/>
      <c r="J46" s="97"/>
      <c r="K46" s="30">
        <f t="shared" si="0"/>
        <v>0</v>
      </c>
      <c r="L46" s="5">
        <v>1000</v>
      </c>
      <c r="M46" s="5">
        <f t="shared" si="1"/>
        <v>0</v>
      </c>
      <c r="N46" s="5">
        <v>1000</v>
      </c>
      <c r="O46" s="5">
        <v>1000</v>
      </c>
      <c r="P46" s="19">
        <f t="shared" si="2"/>
        <v>0</v>
      </c>
      <c r="Q46" s="5">
        <v>1000</v>
      </c>
    </row>
    <row r="47" spans="1:17" ht="22.5" hidden="1" customHeight="1" x14ac:dyDescent="0.3">
      <c r="A47" s="10" t="s">
        <v>30</v>
      </c>
      <c r="B47" s="18" t="s">
        <v>31</v>
      </c>
      <c r="C47" s="5"/>
      <c r="D47" s="60"/>
      <c r="E47" s="97"/>
      <c r="F47" s="97"/>
      <c r="G47" s="97"/>
      <c r="H47" s="60"/>
      <c r="I47" s="97"/>
      <c r="J47" s="97"/>
      <c r="K47" s="30">
        <f t="shared" si="0"/>
        <v>0</v>
      </c>
      <c r="L47" s="5">
        <v>17000</v>
      </c>
      <c r="M47" s="5">
        <f t="shared" ref="M47:M81" si="3">N47-L47</f>
        <v>0</v>
      </c>
      <c r="N47" s="5">
        <v>17000</v>
      </c>
      <c r="O47" s="5">
        <v>17000</v>
      </c>
      <c r="P47" s="19">
        <f t="shared" ref="P47:P81" si="4">Q47-O47</f>
        <v>0</v>
      </c>
      <c r="Q47" s="5">
        <v>17000</v>
      </c>
    </row>
    <row r="48" spans="1:17" ht="57" hidden="1" customHeight="1" x14ac:dyDescent="0.3">
      <c r="A48" s="63" t="s">
        <v>116</v>
      </c>
      <c r="B48" s="62" t="s">
        <v>13</v>
      </c>
      <c r="C48" s="5"/>
      <c r="D48" s="60"/>
      <c r="E48" s="97"/>
      <c r="F48" s="97"/>
      <c r="G48" s="97"/>
      <c r="H48" s="60"/>
      <c r="I48" s="97"/>
      <c r="J48" s="97"/>
      <c r="K48" s="30">
        <f t="shared" si="0"/>
        <v>0</v>
      </c>
      <c r="L48" s="5"/>
      <c r="M48" s="5"/>
      <c r="N48" s="5"/>
      <c r="O48" s="5"/>
      <c r="P48" s="19"/>
      <c r="Q48" s="5"/>
    </row>
    <row r="49" spans="1:17" ht="54.75" hidden="1" customHeight="1" x14ac:dyDescent="0.3">
      <c r="A49" s="64" t="s">
        <v>117</v>
      </c>
      <c r="B49" s="57" t="s">
        <v>118</v>
      </c>
      <c r="C49" s="5"/>
      <c r="D49" s="60"/>
      <c r="E49" s="97"/>
      <c r="F49" s="97"/>
      <c r="G49" s="97"/>
      <c r="H49" s="60"/>
      <c r="I49" s="97"/>
      <c r="J49" s="97"/>
      <c r="K49" s="30">
        <f t="shared" si="0"/>
        <v>0</v>
      </c>
      <c r="L49" s="5"/>
      <c r="M49" s="5"/>
      <c r="N49" s="5"/>
      <c r="O49" s="5"/>
      <c r="P49" s="19"/>
      <c r="Q49" s="5"/>
    </row>
    <row r="50" spans="1:17" ht="54" hidden="1" customHeight="1" x14ac:dyDescent="0.3">
      <c r="A50" s="64" t="s">
        <v>117</v>
      </c>
      <c r="B50" s="57" t="s">
        <v>118</v>
      </c>
      <c r="C50" s="5"/>
      <c r="D50" s="60"/>
      <c r="E50" s="97"/>
      <c r="F50" s="97"/>
      <c r="G50" s="97"/>
      <c r="H50" s="60"/>
      <c r="I50" s="97"/>
      <c r="J50" s="97"/>
      <c r="K50" s="30">
        <f t="shared" si="0"/>
        <v>0</v>
      </c>
      <c r="L50" s="5"/>
      <c r="M50" s="5"/>
      <c r="N50" s="5"/>
      <c r="O50" s="5"/>
      <c r="P50" s="19"/>
      <c r="Q50" s="5"/>
    </row>
    <row r="51" spans="1:17" ht="81.75" customHeight="1" x14ac:dyDescent="0.3">
      <c r="A51" s="16" t="s">
        <v>145</v>
      </c>
      <c r="B51" s="17" t="s">
        <v>32</v>
      </c>
      <c r="C51" s="30">
        <f>C52+C57</f>
        <v>1716557</v>
      </c>
      <c r="D51" s="30"/>
      <c r="E51" s="94"/>
      <c r="F51" s="30"/>
      <c r="G51" s="94"/>
      <c r="H51" s="30"/>
      <c r="I51" s="30">
        <f>I52</f>
        <v>-294544</v>
      </c>
      <c r="J51" s="94"/>
      <c r="K51" s="30">
        <f t="shared" si="0"/>
        <v>1422013</v>
      </c>
      <c r="L51" s="11" t="e">
        <f>#REF!+#REF!+L52+L57+#REF!</f>
        <v>#REF!</v>
      </c>
      <c r="M51" s="12" t="e">
        <f t="shared" si="3"/>
        <v>#REF!</v>
      </c>
      <c r="N51" s="11" t="e">
        <f>#REF!+#REF!+N52+N57+#REF!</f>
        <v>#REF!</v>
      </c>
      <c r="O51" s="11" t="e">
        <f>#REF!+#REF!+O52+O57+#REF!</f>
        <v>#REF!</v>
      </c>
      <c r="P51" s="11" t="e">
        <f t="shared" si="4"/>
        <v>#REF!</v>
      </c>
      <c r="Q51" s="11" t="e">
        <f>#REF!+#REF!+Q52+Q57+#REF!</f>
        <v>#REF!</v>
      </c>
    </row>
    <row r="52" spans="1:17" ht="174" customHeight="1" x14ac:dyDescent="0.3">
      <c r="A52" s="10" t="s">
        <v>146</v>
      </c>
      <c r="B52" s="18" t="s">
        <v>33</v>
      </c>
      <c r="C52" s="31">
        <f>C53+C55</f>
        <v>1716557</v>
      </c>
      <c r="D52" s="31"/>
      <c r="E52" s="95"/>
      <c r="F52" s="31"/>
      <c r="G52" s="95"/>
      <c r="H52" s="31"/>
      <c r="I52" s="31">
        <f>I53+I56</f>
        <v>-294544</v>
      </c>
      <c r="J52" s="95"/>
      <c r="K52" s="30">
        <f t="shared" si="0"/>
        <v>1422013</v>
      </c>
      <c r="L52" s="12" t="e">
        <f>L53+L55+#REF!</f>
        <v>#REF!</v>
      </c>
      <c r="M52" s="12" t="e">
        <f t="shared" si="3"/>
        <v>#REF!</v>
      </c>
      <c r="N52" s="12" t="e">
        <f>N53+N55+#REF!</f>
        <v>#REF!</v>
      </c>
      <c r="O52" s="12" t="e">
        <f>O53+O55+#REF!</f>
        <v>#REF!</v>
      </c>
      <c r="P52" s="11" t="e">
        <f t="shared" si="4"/>
        <v>#REF!</v>
      </c>
      <c r="Q52" s="12" t="e">
        <f>Q53+Q55+#REF!</f>
        <v>#REF!</v>
      </c>
    </row>
    <row r="53" spans="1:17" ht="117" customHeight="1" x14ac:dyDescent="0.3">
      <c r="A53" s="10" t="s">
        <v>147</v>
      </c>
      <c r="B53" s="42" t="s">
        <v>77</v>
      </c>
      <c r="C53" s="31">
        <v>928224</v>
      </c>
      <c r="D53" s="31"/>
      <c r="E53" s="95"/>
      <c r="F53" s="31"/>
      <c r="G53" s="95"/>
      <c r="H53" s="31"/>
      <c r="I53" s="31">
        <v>-219323</v>
      </c>
      <c r="J53" s="95"/>
      <c r="K53" s="30">
        <f t="shared" si="0"/>
        <v>708901</v>
      </c>
      <c r="L53" s="12">
        <f>L54</f>
        <v>125831000</v>
      </c>
      <c r="M53" s="12">
        <f t="shared" si="3"/>
        <v>0</v>
      </c>
      <c r="N53" s="12">
        <f>N54</f>
        <v>125831000</v>
      </c>
      <c r="O53" s="12">
        <f>O54</f>
        <v>126673000</v>
      </c>
      <c r="P53" s="11">
        <f t="shared" si="4"/>
        <v>0</v>
      </c>
      <c r="Q53" s="12">
        <f>Q54</f>
        <v>126673000</v>
      </c>
    </row>
    <row r="54" spans="1:17" ht="143.25" customHeight="1" x14ac:dyDescent="0.3">
      <c r="A54" s="64" t="s">
        <v>192</v>
      </c>
      <c r="B54" s="42" t="s">
        <v>78</v>
      </c>
      <c r="C54" s="5">
        <v>928224</v>
      </c>
      <c r="D54" s="60"/>
      <c r="E54" s="80"/>
      <c r="F54" s="5"/>
      <c r="G54" s="80"/>
      <c r="H54" s="5"/>
      <c r="I54" s="5">
        <v>219323</v>
      </c>
      <c r="J54" s="80"/>
      <c r="K54" s="30">
        <f t="shared" si="0"/>
        <v>1147547</v>
      </c>
      <c r="L54" s="5">
        <v>125831000</v>
      </c>
      <c r="M54" s="5">
        <f t="shared" si="3"/>
        <v>0</v>
      </c>
      <c r="N54" s="5">
        <v>125831000</v>
      </c>
      <c r="O54" s="5">
        <v>126673000</v>
      </c>
      <c r="P54" s="19">
        <f t="shared" si="4"/>
        <v>0</v>
      </c>
      <c r="Q54" s="5">
        <v>126673000</v>
      </c>
    </row>
    <row r="55" spans="1:17" ht="158.25" customHeight="1" x14ac:dyDescent="0.3">
      <c r="A55" s="10" t="s">
        <v>148</v>
      </c>
      <c r="B55" s="18" t="s">
        <v>34</v>
      </c>
      <c r="C55" s="31">
        <v>788333</v>
      </c>
      <c r="D55" s="31"/>
      <c r="E55" s="95"/>
      <c r="F55" s="31"/>
      <c r="G55" s="95"/>
      <c r="H55" s="31"/>
      <c r="I55" s="31">
        <v>-75221</v>
      </c>
      <c r="J55" s="95"/>
      <c r="K55" s="30">
        <f t="shared" si="0"/>
        <v>713112</v>
      </c>
      <c r="L55" s="12">
        <f>L56</f>
        <v>2184000</v>
      </c>
      <c r="M55" s="12">
        <f t="shared" si="3"/>
        <v>0</v>
      </c>
      <c r="N55" s="12">
        <f>N56</f>
        <v>2184000</v>
      </c>
      <c r="O55" s="12">
        <f>O56</f>
        <v>2184000</v>
      </c>
      <c r="P55" s="11">
        <f t="shared" si="4"/>
        <v>0</v>
      </c>
      <c r="Q55" s="12">
        <f>Q56</f>
        <v>2184000</v>
      </c>
    </row>
    <row r="56" spans="1:17" ht="114" customHeight="1" x14ac:dyDescent="0.3">
      <c r="A56" s="65" t="s">
        <v>149</v>
      </c>
      <c r="B56" s="42" t="s">
        <v>79</v>
      </c>
      <c r="C56" s="5">
        <v>788333</v>
      </c>
      <c r="D56" s="60"/>
      <c r="E56" s="97"/>
      <c r="F56" s="60"/>
      <c r="G56" s="97"/>
      <c r="H56" s="60"/>
      <c r="I56" s="111">
        <v>-75221</v>
      </c>
      <c r="J56" s="97"/>
      <c r="K56" s="30">
        <f t="shared" si="0"/>
        <v>713112</v>
      </c>
      <c r="L56" s="5">
        <v>2184000</v>
      </c>
      <c r="M56" s="5">
        <f t="shared" si="3"/>
        <v>0</v>
      </c>
      <c r="N56" s="5">
        <v>2184000</v>
      </c>
      <c r="O56" s="5">
        <v>2184000</v>
      </c>
      <c r="P56" s="19">
        <f t="shared" si="4"/>
        <v>0</v>
      </c>
      <c r="Q56" s="5">
        <v>2184000</v>
      </c>
    </row>
    <row r="57" spans="1:17" ht="60.75" hidden="1" customHeight="1" x14ac:dyDescent="0.3">
      <c r="A57" s="10" t="s">
        <v>150</v>
      </c>
      <c r="B57" s="18" t="s">
        <v>35</v>
      </c>
      <c r="C57" s="31"/>
      <c r="D57" s="31"/>
      <c r="E57" s="95"/>
      <c r="F57" s="31"/>
      <c r="G57" s="95"/>
      <c r="H57" s="31"/>
      <c r="I57" s="95"/>
      <c r="J57" s="95"/>
      <c r="K57" s="30">
        <f t="shared" si="0"/>
        <v>0</v>
      </c>
      <c r="L57" s="12">
        <f t="shared" ref="L57:Q58" si="5">L58</f>
        <v>3808000</v>
      </c>
      <c r="M57" s="12">
        <f t="shared" si="3"/>
        <v>0</v>
      </c>
      <c r="N57" s="12">
        <f t="shared" si="5"/>
        <v>3808000</v>
      </c>
      <c r="O57" s="12">
        <f t="shared" si="5"/>
        <v>2760000</v>
      </c>
      <c r="P57" s="11">
        <f t="shared" si="4"/>
        <v>0</v>
      </c>
      <c r="Q57" s="12">
        <f t="shared" si="5"/>
        <v>2760000</v>
      </c>
    </row>
    <row r="58" spans="1:17" ht="77.25" hidden="1" customHeight="1" x14ac:dyDescent="0.3">
      <c r="A58" s="10" t="s">
        <v>151</v>
      </c>
      <c r="B58" s="18" t="s">
        <v>36</v>
      </c>
      <c r="C58" s="31"/>
      <c r="D58" s="31"/>
      <c r="E58" s="95"/>
      <c r="F58" s="31"/>
      <c r="G58" s="95"/>
      <c r="H58" s="31"/>
      <c r="I58" s="95"/>
      <c r="J58" s="95"/>
      <c r="K58" s="30">
        <f t="shared" si="0"/>
        <v>0</v>
      </c>
      <c r="L58" s="12">
        <f t="shared" si="5"/>
        <v>3808000</v>
      </c>
      <c r="M58" s="12">
        <f t="shared" si="3"/>
        <v>0</v>
      </c>
      <c r="N58" s="12">
        <f t="shared" si="5"/>
        <v>3808000</v>
      </c>
      <c r="O58" s="12">
        <f t="shared" si="5"/>
        <v>2760000</v>
      </c>
      <c r="P58" s="11">
        <f t="shared" si="4"/>
        <v>0</v>
      </c>
      <c r="Q58" s="12">
        <f t="shared" si="5"/>
        <v>2760000</v>
      </c>
    </row>
    <row r="59" spans="1:17" ht="38.25" hidden="1" customHeight="1" x14ac:dyDescent="0.3">
      <c r="A59" s="10" t="s">
        <v>152</v>
      </c>
      <c r="B59" s="18" t="s">
        <v>111</v>
      </c>
      <c r="C59" s="5"/>
      <c r="D59" s="60"/>
      <c r="E59" s="97"/>
      <c r="F59" s="60"/>
      <c r="G59" s="101"/>
      <c r="H59" s="111"/>
      <c r="I59" s="101"/>
      <c r="J59" s="101"/>
      <c r="K59" s="30">
        <f t="shared" si="0"/>
        <v>0</v>
      </c>
      <c r="L59" s="5">
        <v>3808000</v>
      </c>
      <c r="M59" s="5">
        <f t="shared" si="3"/>
        <v>0</v>
      </c>
      <c r="N59" s="5">
        <v>3808000</v>
      </c>
      <c r="O59" s="5">
        <v>2760000</v>
      </c>
      <c r="P59" s="19">
        <f t="shared" si="4"/>
        <v>0</v>
      </c>
      <c r="Q59" s="5">
        <v>2760000</v>
      </c>
    </row>
    <row r="60" spans="1:17" ht="37.5" x14ac:dyDescent="0.3">
      <c r="A60" s="16" t="s">
        <v>153</v>
      </c>
      <c r="B60" s="17" t="s">
        <v>37</v>
      </c>
      <c r="C60" s="30">
        <f>C61</f>
        <v>21840</v>
      </c>
      <c r="D60" s="30"/>
      <c r="E60" s="30">
        <f>E61</f>
        <v>79852</v>
      </c>
      <c r="F60" s="30"/>
      <c r="G60" s="94"/>
      <c r="H60" s="30"/>
      <c r="I60" s="94"/>
      <c r="J60" s="94"/>
      <c r="K60" s="30">
        <f t="shared" si="0"/>
        <v>101692</v>
      </c>
      <c r="L60" s="11" t="e">
        <f>L61+#REF!+#REF!</f>
        <v>#REF!</v>
      </c>
      <c r="M60" s="12" t="e">
        <f t="shared" si="3"/>
        <v>#REF!</v>
      </c>
      <c r="N60" s="11" t="e">
        <f>N61+#REF!+#REF!</f>
        <v>#REF!</v>
      </c>
      <c r="O60" s="11" t="e">
        <f>O61+#REF!+#REF!</f>
        <v>#REF!</v>
      </c>
      <c r="P60" s="11" t="e">
        <f t="shared" si="4"/>
        <v>#REF!</v>
      </c>
      <c r="Q60" s="11" t="e">
        <f>Q61+#REF!+#REF!</f>
        <v>#REF!</v>
      </c>
    </row>
    <row r="61" spans="1:17" ht="37.5" x14ac:dyDescent="0.3">
      <c r="A61" s="10" t="s">
        <v>154</v>
      </c>
      <c r="B61" s="18" t="s">
        <v>38</v>
      </c>
      <c r="C61" s="31">
        <v>21840</v>
      </c>
      <c r="D61" s="31"/>
      <c r="E61" s="31">
        <f>E62+E67</f>
        <v>79852</v>
      </c>
      <c r="F61" s="31"/>
      <c r="G61" s="95"/>
      <c r="H61" s="31"/>
      <c r="I61" s="95"/>
      <c r="J61" s="95"/>
      <c r="K61" s="30">
        <f t="shared" si="0"/>
        <v>101692</v>
      </c>
      <c r="L61" s="12">
        <f>L62+L63+L64+L65</f>
        <v>39425000</v>
      </c>
      <c r="M61" s="12">
        <f t="shared" si="3"/>
        <v>0</v>
      </c>
      <c r="N61" s="12">
        <f>N62+N63+N64+N65</f>
        <v>39425000</v>
      </c>
      <c r="O61" s="12">
        <f>O62+O63+O64+O65</f>
        <v>41301000</v>
      </c>
      <c r="P61" s="11">
        <f t="shared" si="4"/>
        <v>0</v>
      </c>
      <c r="Q61" s="12">
        <f>Q62+Q63+Q64+Q65</f>
        <v>41301000</v>
      </c>
    </row>
    <row r="62" spans="1:17" ht="38.25" customHeight="1" x14ac:dyDescent="0.3">
      <c r="A62" s="10" t="s">
        <v>155</v>
      </c>
      <c r="B62" s="18" t="s">
        <v>39</v>
      </c>
      <c r="C62" s="5">
        <v>9800</v>
      </c>
      <c r="D62" s="60"/>
      <c r="E62" s="61">
        <v>25852</v>
      </c>
      <c r="F62" s="5"/>
      <c r="G62" s="80"/>
      <c r="H62" s="5"/>
      <c r="I62" s="80"/>
      <c r="J62" s="80"/>
      <c r="K62" s="30">
        <f t="shared" si="0"/>
        <v>35652</v>
      </c>
      <c r="L62" s="5">
        <v>3539000</v>
      </c>
      <c r="M62" s="5">
        <f t="shared" si="3"/>
        <v>0</v>
      </c>
      <c r="N62" s="5">
        <v>3539000</v>
      </c>
      <c r="O62" s="5">
        <v>3709000</v>
      </c>
      <c r="P62" s="19">
        <f t="shared" si="4"/>
        <v>0</v>
      </c>
      <c r="Q62" s="5">
        <v>3709000</v>
      </c>
    </row>
    <row r="63" spans="1:17" ht="39.75" hidden="1" customHeight="1" x14ac:dyDescent="0.3">
      <c r="A63" s="10" t="s">
        <v>156</v>
      </c>
      <c r="B63" s="18" t="s">
        <v>40</v>
      </c>
      <c r="C63" s="5"/>
      <c r="D63" s="60"/>
      <c r="E63" s="61"/>
      <c r="F63" s="5"/>
      <c r="G63" s="80"/>
      <c r="H63" s="5"/>
      <c r="I63" s="80"/>
      <c r="J63" s="80"/>
      <c r="K63" s="30">
        <f t="shared" si="0"/>
        <v>0</v>
      </c>
      <c r="L63" s="5">
        <v>1207000</v>
      </c>
      <c r="M63" s="5">
        <f t="shared" si="3"/>
        <v>0</v>
      </c>
      <c r="N63" s="5">
        <v>1207000</v>
      </c>
      <c r="O63" s="5">
        <v>1265000</v>
      </c>
      <c r="P63" s="19">
        <f t="shared" si="4"/>
        <v>0</v>
      </c>
      <c r="Q63" s="5">
        <v>1265000</v>
      </c>
    </row>
    <row r="64" spans="1:17" ht="37.5" x14ac:dyDescent="0.3">
      <c r="A64" s="10" t="s">
        <v>157</v>
      </c>
      <c r="B64" s="18" t="s">
        <v>53</v>
      </c>
      <c r="C64" s="5">
        <v>1000</v>
      </c>
      <c r="D64" s="60"/>
      <c r="E64" s="61"/>
      <c r="F64" s="5"/>
      <c r="G64" s="80"/>
      <c r="H64" s="5"/>
      <c r="I64" s="80"/>
      <c r="J64" s="80"/>
      <c r="K64" s="30">
        <f t="shared" si="0"/>
        <v>1000</v>
      </c>
      <c r="L64" s="5">
        <v>4988000</v>
      </c>
      <c r="M64" s="5">
        <f t="shared" si="3"/>
        <v>0</v>
      </c>
      <c r="N64" s="5">
        <v>4988000</v>
      </c>
      <c r="O64" s="5">
        <v>5225000</v>
      </c>
      <c r="P64" s="19">
        <f t="shared" si="4"/>
        <v>0</v>
      </c>
      <c r="Q64" s="5">
        <v>5225000</v>
      </c>
    </row>
    <row r="65" spans="1:17" ht="37.5" x14ac:dyDescent="0.3">
      <c r="A65" s="10" t="s">
        <v>158</v>
      </c>
      <c r="B65" s="18" t="s">
        <v>41</v>
      </c>
      <c r="C65" s="5">
        <v>11040</v>
      </c>
      <c r="D65" s="60"/>
      <c r="E65" s="61"/>
      <c r="F65" s="5"/>
      <c r="G65" s="80"/>
      <c r="H65" s="5"/>
      <c r="I65" s="80"/>
      <c r="J65" s="80"/>
      <c r="K65" s="30">
        <f t="shared" si="0"/>
        <v>11040</v>
      </c>
      <c r="L65" s="5">
        <v>29691000</v>
      </c>
      <c r="M65" s="5">
        <f t="shared" si="3"/>
        <v>0</v>
      </c>
      <c r="N65" s="5">
        <v>29691000</v>
      </c>
      <c r="O65" s="5">
        <v>31102000</v>
      </c>
      <c r="P65" s="19">
        <f t="shared" si="4"/>
        <v>0</v>
      </c>
      <c r="Q65" s="5">
        <v>31102000</v>
      </c>
    </row>
    <row r="66" spans="1:17" ht="37.5" x14ac:dyDescent="0.3">
      <c r="A66" s="10" t="s">
        <v>195</v>
      </c>
      <c r="B66" s="18" t="s">
        <v>41</v>
      </c>
      <c r="C66" s="5">
        <v>2000</v>
      </c>
      <c r="D66" s="60"/>
      <c r="E66" s="61"/>
      <c r="F66" s="5"/>
      <c r="G66" s="80"/>
      <c r="H66" s="5"/>
      <c r="I66" s="80"/>
      <c r="J66" s="80"/>
      <c r="K66" s="30">
        <f t="shared" si="0"/>
        <v>2000</v>
      </c>
      <c r="L66" s="5"/>
      <c r="M66" s="5"/>
      <c r="N66" s="5"/>
      <c r="O66" s="5"/>
      <c r="P66" s="19"/>
      <c r="Q66" s="5"/>
    </row>
    <row r="67" spans="1:17" ht="37.5" x14ac:dyDescent="0.3">
      <c r="A67" s="10" t="s">
        <v>229</v>
      </c>
      <c r="B67" s="18" t="s">
        <v>230</v>
      </c>
      <c r="C67" s="5">
        <v>9040</v>
      </c>
      <c r="D67" s="60"/>
      <c r="E67" s="61">
        <v>54000</v>
      </c>
      <c r="F67" s="5"/>
      <c r="G67" s="80"/>
      <c r="H67" s="5"/>
      <c r="I67" s="80"/>
      <c r="J67" s="80"/>
      <c r="K67" s="30">
        <f t="shared" si="0"/>
        <v>63040</v>
      </c>
      <c r="L67" s="5"/>
      <c r="M67" s="5"/>
      <c r="N67" s="5"/>
      <c r="O67" s="5"/>
      <c r="P67" s="19"/>
      <c r="Q67" s="5"/>
    </row>
    <row r="68" spans="1:17" ht="59.25" customHeight="1" x14ac:dyDescent="0.3">
      <c r="A68" s="16" t="s">
        <v>159</v>
      </c>
      <c r="B68" s="17" t="s">
        <v>42</v>
      </c>
      <c r="C68" s="30">
        <f>C69</f>
        <v>145000</v>
      </c>
      <c r="D68" s="30"/>
      <c r="E68" s="94"/>
      <c r="F68" s="30"/>
      <c r="G68" s="94"/>
      <c r="H68" s="30"/>
      <c r="I68" s="94"/>
      <c r="J68" s="30">
        <v>85900</v>
      </c>
      <c r="K68" s="30">
        <f t="shared" si="0"/>
        <v>230900</v>
      </c>
      <c r="L68" s="11" t="e">
        <f>#REF!+L69</f>
        <v>#REF!</v>
      </c>
      <c r="M68" s="12" t="e">
        <f t="shared" si="3"/>
        <v>#REF!</v>
      </c>
      <c r="N68" s="11" t="e">
        <f>#REF!+N69</f>
        <v>#REF!</v>
      </c>
      <c r="O68" s="11" t="e">
        <f>#REF!+O69</f>
        <v>#REF!</v>
      </c>
      <c r="P68" s="11" t="e">
        <f t="shared" si="4"/>
        <v>#REF!</v>
      </c>
      <c r="Q68" s="11" t="e">
        <f>#REF!+Q69</f>
        <v>#REF!</v>
      </c>
    </row>
    <row r="69" spans="1:17" ht="27.75" customHeight="1" x14ac:dyDescent="0.3">
      <c r="A69" s="10" t="s">
        <v>160</v>
      </c>
      <c r="B69" s="18" t="s">
        <v>54</v>
      </c>
      <c r="C69" s="31">
        <f>C70+C72</f>
        <v>145000</v>
      </c>
      <c r="D69" s="31"/>
      <c r="E69" s="95"/>
      <c r="F69" s="31"/>
      <c r="G69" s="95"/>
      <c r="H69" s="31"/>
      <c r="I69" s="95"/>
      <c r="J69" s="31">
        <v>85900</v>
      </c>
      <c r="K69" s="30">
        <f t="shared" si="0"/>
        <v>230900</v>
      </c>
      <c r="L69" s="12">
        <f>L72</f>
        <v>10790000</v>
      </c>
      <c r="M69" s="12">
        <f t="shared" si="3"/>
        <v>0</v>
      </c>
      <c r="N69" s="12">
        <f>N72</f>
        <v>10790000</v>
      </c>
      <c r="O69" s="12">
        <f>O72</f>
        <v>11837000</v>
      </c>
      <c r="P69" s="11">
        <f t="shared" si="4"/>
        <v>0</v>
      </c>
      <c r="Q69" s="12">
        <f>Q72</f>
        <v>11837000</v>
      </c>
    </row>
    <row r="70" spans="1:17" ht="27.75" customHeight="1" x14ac:dyDescent="0.3">
      <c r="A70" s="10" t="s">
        <v>231</v>
      </c>
      <c r="B70" s="18" t="s">
        <v>233</v>
      </c>
      <c r="C70" s="31">
        <v>140000</v>
      </c>
      <c r="D70" s="31"/>
      <c r="E70" s="95"/>
      <c r="F70" s="31"/>
      <c r="G70" s="95"/>
      <c r="H70" s="31"/>
      <c r="I70" s="95"/>
      <c r="J70" s="31">
        <v>9790</v>
      </c>
      <c r="K70" s="30">
        <f t="shared" si="0"/>
        <v>149790</v>
      </c>
      <c r="L70" s="12"/>
      <c r="M70" s="12"/>
      <c r="N70" s="12"/>
      <c r="O70" s="12"/>
      <c r="P70" s="11"/>
      <c r="Q70" s="12"/>
    </row>
    <row r="71" spans="1:17" ht="27.75" customHeight="1" x14ac:dyDescent="0.3">
      <c r="A71" s="10" t="s">
        <v>232</v>
      </c>
      <c r="B71" s="18"/>
      <c r="C71" s="31">
        <v>140000</v>
      </c>
      <c r="D71" s="31"/>
      <c r="E71" s="95"/>
      <c r="F71" s="31"/>
      <c r="G71" s="95"/>
      <c r="H71" s="31"/>
      <c r="I71" s="95"/>
      <c r="J71" s="31">
        <v>9790</v>
      </c>
      <c r="K71" s="30">
        <f t="shared" si="0"/>
        <v>149790</v>
      </c>
      <c r="L71" s="12"/>
      <c r="M71" s="12"/>
      <c r="N71" s="12"/>
      <c r="O71" s="12"/>
      <c r="P71" s="11"/>
      <c r="Q71" s="12"/>
    </row>
    <row r="72" spans="1:17" ht="27.75" customHeight="1" x14ac:dyDescent="0.3">
      <c r="A72" s="10" t="s">
        <v>161</v>
      </c>
      <c r="B72" s="18" t="s">
        <v>55</v>
      </c>
      <c r="C72" s="31">
        <v>5000</v>
      </c>
      <c r="D72" s="31"/>
      <c r="E72" s="95"/>
      <c r="F72" s="31"/>
      <c r="G72" s="95"/>
      <c r="H72" s="31"/>
      <c r="I72" s="95"/>
      <c r="J72" s="31">
        <v>76110</v>
      </c>
      <c r="K72" s="30">
        <f t="shared" ref="K72:K135" si="6">J72+I72+H72+F72+E72+D72+C72</f>
        <v>81110</v>
      </c>
      <c r="L72" s="12">
        <f t="shared" ref="L72:Q72" si="7">L73</f>
        <v>10790000</v>
      </c>
      <c r="M72" s="12">
        <f t="shared" si="3"/>
        <v>0</v>
      </c>
      <c r="N72" s="12">
        <f t="shared" si="7"/>
        <v>10790000</v>
      </c>
      <c r="O72" s="12">
        <f t="shared" si="7"/>
        <v>11837000</v>
      </c>
      <c r="P72" s="11">
        <f t="shared" si="4"/>
        <v>0</v>
      </c>
      <c r="Q72" s="12">
        <f t="shared" si="7"/>
        <v>11837000</v>
      </c>
    </row>
    <row r="73" spans="1:17" ht="37.5" x14ac:dyDescent="0.3">
      <c r="A73" s="10" t="s">
        <v>162</v>
      </c>
      <c r="B73" s="18" t="s">
        <v>80</v>
      </c>
      <c r="C73" s="5">
        <v>5000</v>
      </c>
      <c r="D73" s="60"/>
      <c r="E73" s="80"/>
      <c r="F73" s="5"/>
      <c r="G73" s="80"/>
      <c r="H73" s="5"/>
      <c r="I73" s="80"/>
      <c r="J73" s="5">
        <v>76110</v>
      </c>
      <c r="K73" s="30">
        <f t="shared" si="6"/>
        <v>81110</v>
      </c>
      <c r="L73" s="5">
        <v>10790000</v>
      </c>
      <c r="M73" s="5">
        <f t="shared" si="3"/>
        <v>0</v>
      </c>
      <c r="N73" s="5">
        <v>10790000</v>
      </c>
      <c r="O73" s="5">
        <v>11837000</v>
      </c>
      <c r="P73" s="19">
        <f t="shared" si="4"/>
        <v>0</v>
      </c>
      <c r="Q73" s="5">
        <v>11837000</v>
      </c>
    </row>
    <row r="74" spans="1:17" ht="59.25" customHeight="1" x14ac:dyDescent="0.3">
      <c r="A74" s="16" t="s">
        <v>163</v>
      </c>
      <c r="B74" s="17" t="s">
        <v>43</v>
      </c>
      <c r="C74" s="30"/>
      <c r="D74" s="30"/>
      <c r="E74" s="30">
        <f>E75</f>
        <v>1334089</v>
      </c>
      <c r="F74" s="30">
        <v>1400000</v>
      </c>
      <c r="G74" s="94"/>
      <c r="H74" s="30">
        <f>H75</f>
        <v>1700000</v>
      </c>
      <c r="I74" s="30">
        <v>454881</v>
      </c>
      <c r="J74" s="30">
        <v>1710688</v>
      </c>
      <c r="K74" s="30">
        <f t="shared" si="6"/>
        <v>6599658</v>
      </c>
      <c r="L74" s="11" t="e">
        <f>#REF!+L75</f>
        <v>#REF!</v>
      </c>
      <c r="M74" s="12" t="e">
        <f t="shared" si="3"/>
        <v>#REF!</v>
      </c>
      <c r="N74" s="11" t="e">
        <f>#REF!+N75</f>
        <v>#REF!</v>
      </c>
      <c r="O74" s="11" t="e">
        <f>#REF!+O75</f>
        <v>#REF!</v>
      </c>
      <c r="P74" s="11" t="e">
        <f t="shared" si="4"/>
        <v>#REF!</v>
      </c>
      <c r="Q74" s="11" t="e">
        <f>#REF!+Q75</f>
        <v>#REF!</v>
      </c>
    </row>
    <row r="75" spans="1:17" ht="99.75" customHeight="1" x14ac:dyDescent="0.3">
      <c r="A75" s="10" t="s">
        <v>164</v>
      </c>
      <c r="B75" s="18" t="s">
        <v>44</v>
      </c>
      <c r="C75" s="31"/>
      <c r="D75" s="31"/>
      <c r="E75" s="31">
        <v>1334089</v>
      </c>
      <c r="F75" s="31">
        <v>1400000</v>
      </c>
      <c r="G75" s="95"/>
      <c r="H75" s="31">
        <v>1700000</v>
      </c>
      <c r="I75" s="31">
        <v>454881</v>
      </c>
      <c r="J75" s="31">
        <v>1710688</v>
      </c>
      <c r="K75" s="30">
        <f t="shared" si="6"/>
        <v>6599658</v>
      </c>
      <c r="L75" s="12" t="e">
        <f>L76+L78</f>
        <v>#REF!</v>
      </c>
      <c r="M75" s="12" t="e">
        <f t="shared" si="3"/>
        <v>#REF!</v>
      </c>
      <c r="N75" s="12" t="e">
        <f>N76+N78</f>
        <v>#REF!</v>
      </c>
      <c r="O75" s="12" t="e">
        <f>O76+O78</f>
        <v>#REF!</v>
      </c>
      <c r="P75" s="11" t="e">
        <f t="shared" si="4"/>
        <v>#REF!</v>
      </c>
      <c r="Q75" s="12" t="e">
        <f>Q76+Q78</f>
        <v>#REF!</v>
      </c>
    </row>
    <row r="76" spans="1:17" ht="56.25" hidden="1" x14ac:dyDescent="0.3">
      <c r="A76" s="10" t="s">
        <v>45</v>
      </c>
      <c r="B76" s="18" t="s">
        <v>46</v>
      </c>
      <c r="C76" s="60"/>
      <c r="D76" s="60"/>
      <c r="E76" s="60"/>
      <c r="F76" s="60"/>
      <c r="G76" s="97"/>
      <c r="H76" s="60"/>
      <c r="I76" s="60"/>
      <c r="J76" s="60"/>
      <c r="K76" s="30">
        <f t="shared" si="6"/>
        <v>0</v>
      </c>
      <c r="L76" s="12">
        <f>L77</f>
        <v>0</v>
      </c>
      <c r="M76" s="12">
        <f t="shared" si="3"/>
        <v>0</v>
      </c>
      <c r="N76" s="12">
        <f>N77</f>
        <v>0</v>
      </c>
      <c r="O76" s="12">
        <f>O77</f>
        <v>0</v>
      </c>
      <c r="P76" s="11">
        <f t="shared" si="4"/>
        <v>0</v>
      </c>
      <c r="Q76" s="12">
        <f>Q77</f>
        <v>0</v>
      </c>
    </row>
    <row r="77" spans="1:17" ht="93.75" hidden="1" x14ac:dyDescent="0.3">
      <c r="A77" s="10" t="s">
        <v>47</v>
      </c>
      <c r="B77" s="18" t="s">
        <v>48</v>
      </c>
      <c r="C77" s="60"/>
      <c r="D77" s="60"/>
      <c r="E77" s="60"/>
      <c r="F77" s="60"/>
      <c r="G77" s="97"/>
      <c r="H77" s="60"/>
      <c r="I77" s="60"/>
      <c r="J77" s="60"/>
      <c r="K77" s="30">
        <f t="shared" si="6"/>
        <v>0</v>
      </c>
      <c r="L77" s="5"/>
      <c r="M77" s="5">
        <f t="shared" si="3"/>
        <v>0</v>
      </c>
      <c r="N77" s="5"/>
      <c r="O77" s="5"/>
      <c r="P77" s="19">
        <f t="shared" si="4"/>
        <v>0</v>
      </c>
      <c r="Q77" s="5"/>
    </row>
    <row r="78" spans="1:17" ht="63" customHeight="1" x14ac:dyDescent="0.3">
      <c r="A78" s="66" t="s">
        <v>81</v>
      </c>
      <c r="B78" s="43" t="s">
        <v>46</v>
      </c>
      <c r="C78" s="31"/>
      <c r="D78" s="31"/>
      <c r="E78" s="31">
        <v>1334089</v>
      </c>
      <c r="F78" s="31">
        <v>1400000</v>
      </c>
      <c r="G78" s="95"/>
      <c r="H78" s="31">
        <v>1700000</v>
      </c>
      <c r="I78" s="31">
        <v>454881</v>
      </c>
      <c r="J78" s="31">
        <v>1710688</v>
      </c>
      <c r="K78" s="30">
        <f t="shared" si="6"/>
        <v>6599658</v>
      </c>
      <c r="L78" s="12" t="e">
        <f>#REF!</f>
        <v>#REF!</v>
      </c>
      <c r="M78" s="12" t="e">
        <f t="shared" si="3"/>
        <v>#REF!</v>
      </c>
      <c r="N78" s="12" t="e">
        <f>#REF!</f>
        <v>#REF!</v>
      </c>
      <c r="O78" s="12" t="e">
        <f>#REF!</f>
        <v>#REF!</v>
      </c>
      <c r="P78" s="11" t="e">
        <f t="shared" si="4"/>
        <v>#REF!</v>
      </c>
      <c r="Q78" s="12" t="e">
        <f>#REF!</f>
        <v>#REF!</v>
      </c>
    </row>
    <row r="79" spans="1:17" ht="104.25" customHeight="1" x14ac:dyDescent="0.3">
      <c r="A79" s="67" t="s">
        <v>181</v>
      </c>
      <c r="B79" s="43" t="s">
        <v>182</v>
      </c>
      <c r="C79" s="31"/>
      <c r="D79" s="31"/>
      <c r="E79" s="31">
        <v>1334089</v>
      </c>
      <c r="F79" s="31">
        <v>1400000</v>
      </c>
      <c r="G79" s="95"/>
      <c r="H79" s="31">
        <v>1700000</v>
      </c>
      <c r="I79" s="31">
        <v>454881</v>
      </c>
      <c r="J79" s="31">
        <v>1710688</v>
      </c>
      <c r="K79" s="30">
        <f t="shared" si="6"/>
        <v>6599658</v>
      </c>
      <c r="L79" s="12"/>
      <c r="M79" s="12"/>
      <c r="N79" s="12"/>
      <c r="O79" s="12"/>
      <c r="P79" s="11"/>
      <c r="Q79" s="12"/>
    </row>
    <row r="80" spans="1:17" s="4" customFormat="1" ht="43.5" customHeight="1" x14ac:dyDescent="0.3">
      <c r="A80" s="29" t="s">
        <v>165</v>
      </c>
      <c r="B80" s="33" t="s">
        <v>49</v>
      </c>
      <c r="C80" s="30">
        <f>C81+C83+C85+C87+C89+C95+C97+C99+C105</f>
        <v>300000</v>
      </c>
      <c r="D80" s="30"/>
      <c r="E80" s="30">
        <f>E100</f>
        <v>172000</v>
      </c>
      <c r="F80" s="30"/>
      <c r="G80" s="94"/>
      <c r="H80" s="30"/>
      <c r="I80" s="30">
        <f>I81+I84+I85+I87+I90+I91+I93+I99+I102+I103+I105</f>
        <v>33873</v>
      </c>
      <c r="J80" s="30">
        <f>J99+J108</f>
        <v>57700</v>
      </c>
      <c r="K80" s="30">
        <f t="shared" si="6"/>
        <v>563573</v>
      </c>
      <c r="L80" s="13" t="e">
        <f>#REF!+L81+#REF!+L107+#REF!+#REF!+#REF!+#REF!+#REF!+L105+L87</f>
        <v>#REF!</v>
      </c>
      <c r="M80" s="20" t="e">
        <f t="shared" si="3"/>
        <v>#REF!</v>
      </c>
      <c r="N80" s="13" t="e">
        <f>#REF!+N81+#REF!+N107+#REF!+#REF!+#REF!+#REF!+#REF!+N105+N87</f>
        <v>#REF!</v>
      </c>
      <c r="O80" s="13" t="e">
        <f>#REF!+O81+#REF!+O107+#REF!+#REF!+#REF!+#REF!+#REF!+O105+O87</f>
        <v>#REF!</v>
      </c>
      <c r="P80" s="13" t="e">
        <f t="shared" si="4"/>
        <v>#REF!</v>
      </c>
      <c r="Q80" s="13" t="e">
        <f>#REF!+Q81+#REF!+Q107+#REF!+#REF!+#REF!+#REF!+#REF!+Q105+Q87</f>
        <v>#REF!</v>
      </c>
    </row>
    <row r="81" spans="1:17" ht="133.5" customHeight="1" x14ac:dyDescent="0.3">
      <c r="A81" s="66" t="s">
        <v>237</v>
      </c>
      <c r="B81" s="44" t="s">
        <v>238</v>
      </c>
      <c r="C81" s="31">
        <v>10000</v>
      </c>
      <c r="D81" s="31"/>
      <c r="E81" s="95"/>
      <c r="F81" s="31"/>
      <c r="G81" s="95"/>
      <c r="H81" s="31"/>
      <c r="I81" s="31">
        <v>-9300</v>
      </c>
      <c r="J81" s="95"/>
      <c r="K81" s="30">
        <f t="shared" si="6"/>
        <v>700</v>
      </c>
      <c r="L81" s="12" t="e">
        <f>#REF!</f>
        <v>#REF!</v>
      </c>
      <c r="M81" s="12" t="e">
        <f t="shared" si="3"/>
        <v>#REF!</v>
      </c>
      <c r="N81" s="12" t="e">
        <f>#REF!</f>
        <v>#REF!</v>
      </c>
      <c r="O81" s="12" t="e">
        <f>#REF!</f>
        <v>#REF!</v>
      </c>
      <c r="P81" s="11" t="e">
        <f t="shared" si="4"/>
        <v>#REF!</v>
      </c>
      <c r="Q81" s="12" t="e">
        <f>#REF!</f>
        <v>#REF!</v>
      </c>
    </row>
    <row r="82" spans="1:17" ht="156" customHeight="1" x14ac:dyDescent="0.3">
      <c r="A82" s="66" t="s">
        <v>239</v>
      </c>
      <c r="B82" s="44" t="s">
        <v>240</v>
      </c>
      <c r="C82" s="31">
        <v>10000</v>
      </c>
      <c r="D82" s="31"/>
      <c r="E82" s="95"/>
      <c r="F82" s="31"/>
      <c r="G82" s="95"/>
      <c r="H82" s="31"/>
      <c r="I82" s="31">
        <v>-9300</v>
      </c>
      <c r="J82" s="95"/>
      <c r="K82" s="30">
        <f t="shared" si="6"/>
        <v>700</v>
      </c>
      <c r="L82" s="12"/>
      <c r="M82" s="12"/>
      <c r="N82" s="12"/>
      <c r="O82" s="12"/>
      <c r="P82" s="11"/>
      <c r="Q82" s="12"/>
    </row>
    <row r="83" spans="1:17" ht="189" customHeight="1" x14ac:dyDescent="0.3">
      <c r="A83" s="66" t="s">
        <v>241</v>
      </c>
      <c r="B83" s="44" t="s">
        <v>242</v>
      </c>
      <c r="C83" s="31">
        <v>30000</v>
      </c>
      <c r="D83" s="31"/>
      <c r="E83" s="95"/>
      <c r="F83" s="31"/>
      <c r="G83" s="95"/>
      <c r="H83" s="31"/>
      <c r="I83" s="31">
        <v>20000</v>
      </c>
      <c r="J83" s="95"/>
      <c r="K83" s="30">
        <f t="shared" si="6"/>
        <v>50000</v>
      </c>
      <c r="L83" s="12"/>
      <c r="M83" s="12"/>
      <c r="N83" s="12"/>
      <c r="O83" s="12"/>
      <c r="P83" s="11"/>
      <c r="Q83" s="12"/>
    </row>
    <row r="84" spans="1:17" ht="204" customHeight="1" x14ac:dyDescent="0.3">
      <c r="A84" s="66" t="s">
        <v>243</v>
      </c>
      <c r="B84" s="44" t="s">
        <v>244</v>
      </c>
      <c r="C84" s="31">
        <v>30000</v>
      </c>
      <c r="D84" s="31"/>
      <c r="E84" s="95"/>
      <c r="F84" s="31"/>
      <c r="G84" s="95"/>
      <c r="H84" s="31"/>
      <c r="I84" s="31">
        <v>20000</v>
      </c>
      <c r="J84" s="95"/>
      <c r="K84" s="30">
        <f t="shared" si="6"/>
        <v>50000</v>
      </c>
      <c r="L84" s="12"/>
      <c r="M84" s="12"/>
      <c r="N84" s="12"/>
      <c r="O84" s="12"/>
      <c r="P84" s="11"/>
      <c r="Q84" s="12"/>
    </row>
    <row r="85" spans="1:17" ht="122.25" customHeight="1" x14ac:dyDescent="0.3">
      <c r="A85" s="66" t="s">
        <v>245</v>
      </c>
      <c r="B85" s="44" t="s">
        <v>246</v>
      </c>
      <c r="C85" s="31">
        <v>80000</v>
      </c>
      <c r="D85" s="31"/>
      <c r="E85" s="95"/>
      <c r="F85" s="31"/>
      <c r="G85" s="95"/>
      <c r="H85" s="31"/>
      <c r="I85" s="31">
        <v>-68000</v>
      </c>
      <c r="J85" s="95"/>
      <c r="K85" s="30">
        <f t="shared" si="6"/>
        <v>12000</v>
      </c>
      <c r="L85" s="12"/>
      <c r="M85" s="12"/>
      <c r="N85" s="12"/>
      <c r="O85" s="12"/>
      <c r="P85" s="11"/>
      <c r="Q85" s="12"/>
    </row>
    <row r="86" spans="1:17" ht="205.5" customHeight="1" x14ac:dyDescent="0.3">
      <c r="A86" s="66" t="s">
        <v>247</v>
      </c>
      <c r="B86" s="43" t="s">
        <v>248</v>
      </c>
      <c r="C86" s="5">
        <v>80000</v>
      </c>
      <c r="D86" s="60"/>
      <c r="E86" s="5"/>
      <c r="F86" s="5"/>
      <c r="G86" s="80"/>
      <c r="H86" s="5"/>
      <c r="I86" s="5">
        <v>-68000</v>
      </c>
      <c r="J86" s="80"/>
      <c r="K86" s="30">
        <f t="shared" si="6"/>
        <v>12000</v>
      </c>
      <c r="L86" s="5"/>
      <c r="M86" s="5"/>
      <c r="N86" s="5"/>
      <c r="O86" s="5"/>
      <c r="P86" s="19"/>
      <c r="Q86" s="5"/>
    </row>
    <row r="87" spans="1:17" ht="156" customHeight="1" x14ac:dyDescent="0.3">
      <c r="A87" s="66" t="s">
        <v>249</v>
      </c>
      <c r="B87" s="43" t="s">
        <v>250</v>
      </c>
      <c r="C87" s="61">
        <v>5000</v>
      </c>
      <c r="D87" s="60"/>
      <c r="E87" s="5"/>
      <c r="F87" s="31"/>
      <c r="G87" s="95"/>
      <c r="H87" s="31"/>
      <c r="I87" s="31">
        <v>41000</v>
      </c>
      <c r="J87" s="95"/>
      <c r="K87" s="30">
        <f t="shared" si="6"/>
        <v>46000</v>
      </c>
      <c r="L87" s="12">
        <f>L88</f>
        <v>0</v>
      </c>
      <c r="M87" s="12">
        <f>N87-L87</f>
        <v>0</v>
      </c>
      <c r="N87" s="12">
        <f>N88</f>
        <v>0</v>
      </c>
      <c r="O87" s="12">
        <f>O88</f>
        <v>0</v>
      </c>
      <c r="P87" s="11">
        <f>Q87-O87</f>
        <v>0</v>
      </c>
      <c r="Q87" s="12">
        <f>Q88</f>
        <v>0</v>
      </c>
    </row>
    <row r="88" spans="1:17" ht="168.75" customHeight="1" x14ac:dyDescent="0.3">
      <c r="A88" s="66" t="s">
        <v>251</v>
      </c>
      <c r="B88" s="43" t="s">
        <v>252</v>
      </c>
      <c r="C88" s="61">
        <v>5000</v>
      </c>
      <c r="D88" s="60"/>
      <c r="E88" s="5"/>
      <c r="F88" s="5"/>
      <c r="G88" s="80"/>
      <c r="H88" s="5"/>
      <c r="I88" s="5">
        <v>41000</v>
      </c>
      <c r="J88" s="80"/>
      <c r="K88" s="30">
        <f t="shared" si="6"/>
        <v>46000</v>
      </c>
      <c r="L88" s="5"/>
      <c r="M88" s="5">
        <f>N88-L88</f>
        <v>0</v>
      </c>
      <c r="N88" s="5"/>
      <c r="O88" s="5"/>
      <c r="P88" s="19">
        <f>Q88-O88</f>
        <v>0</v>
      </c>
      <c r="Q88" s="5"/>
    </row>
    <row r="89" spans="1:17" ht="156" customHeight="1" x14ac:dyDescent="0.3">
      <c r="A89" s="66" t="s">
        <v>253</v>
      </c>
      <c r="B89" s="43" t="s">
        <v>254</v>
      </c>
      <c r="C89" s="61">
        <v>20000</v>
      </c>
      <c r="D89" s="60"/>
      <c r="E89" s="5"/>
      <c r="F89" s="5"/>
      <c r="G89" s="80"/>
      <c r="H89" s="5"/>
      <c r="I89" s="5">
        <v>-11500</v>
      </c>
      <c r="J89" s="80"/>
      <c r="K89" s="30">
        <f t="shared" si="6"/>
        <v>8500</v>
      </c>
      <c r="L89" s="23"/>
      <c r="M89" s="23"/>
      <c r="N89" s="23"/>
      <c r="O89" s="23"/>
      <c r="P89" s="24"/>
      <c r="Q89" s="23"/>
    </row>
    <row r="90" spans="1:17" ht="166.5" customHeight="1" x14ac:dyDescent="0.3">
      <c r="A90" s="66" t="s">
        <v>255</v>
      </c>
      <c r="B90" s="43" t="s">
        <v>256</v>
      </c>
      <c r="C90" s="61">
        <v>20000</v>
      </c>
      <c r="D90" s="60"/>
      <c r="E90" s="5"/>
      <c r="F90" s="5"/>
      <c r="G90" s="80"/>
      <c r="H90" s="5"/>
      <c r="I90" s="5">
        <v>-11500</v>
      </c>
      <c r="J90" s="80"/>
      <c r="K90" s="30">
        <f t="shared" si="6"/>
        <v>8500</v>
      </c>
      <c r="L90" s="23"/>
      <c r="M90" s="23"/>
      <c r="N90" s="23"/>
      <c r="O90" s="23"/>
      <c r="P90" s="24"/>
      <c r="Q90" s="23"/>
    </row>
    <row r="91" spans="1:17" ht="166.5" customHeight="1" x14ac:dyDescent="0.3">
      <c r="A91" s="66" t="s">
        <v>318</v>
      </c>
      <c r="B91" s="43" t="s">
        <v>320</v>
      </c>
      <c r="C91" s="61"/>
      <c r="D91" s="60"/>
      <c r="E91" s="5"/>
      <c r="F91" s="5"/>
      <c r="G91" s="80"/>
      <c r="H91" s="5"/>
      <c r="I91" s="5">
        <v>6700</v>
      </c>
      <c r="J91" s="80"/>
      <c r="K91" s="30">
        <f t="shared" si="6"/>
        <v>6700</v>
      </c>
      <c r="L91" s="23"/>
      <c r="M91" s="23"/>
      <c r="N91" s="23"/>
      <c r="O91" s="23"/>
      <c r="P91" s="24"/>
      <c r="Q91" s="23"/>
    </row>
    <row r="92" spans="1:17" ht="166.5" customHeight="1" x14ac:dyDescent="0.3">
      <c r="A92" s="66" t="s">
        <v>319</v>
      </c>
      <c r="B92" s="43" t="s">
        <v>321</v>
      </c>
      <c r="C92" s="61"/>
      <c r="D92" s="60"/>
      <c r="E92" s="5"/>
      <c r="F92" s="5"/>
      <c r="G92" s="80"/>
      <c r="H92" s="5"/>
      <c r="I92" s="5">
        <v>6700</v>
      </c>
      <c r="J92" s="80"/>
      <c r="K92" s="30">
        <f t="shared" si="6"/>
        <v>6700</v>
      </c>
      <c r="L92" s="23"/>
      <c r="M92" s="23"/>
      <c r="N92" s="23"/>
      <c r="O92" s="23"/>
      <c r="P92" s="24"/>
      <c r="Q92" s="23"/>
    </row>
    <row r="93" spans="1:17" ht="166.5" customHeight="1" x14ac:dyDescent="0.3">
      <c r="A93" s="66" t="s">
        <v>332</v>
      </c>
      <c r="B93" s="43" t="s">
        <v>330</v>
      </c>
      <c r="C93" s="61"/>
      <c r="D93" s="60"/>
      <c r="E93" s="5"/>
      <c r="F93" s="5"/>
      <c r="G93" s="80"/>
      <c r="H93" s="5"/>
      <c r="I93" s="5">
        <v>5000</v>
      </c>
      <c r="J93" s="80"/>
      <c r="K93" s="30">
        <f t="shared" si="6"/>
        <v>5000</v>
      </c>
      <c r="L93" s="23"/>
      <c r="M93" s="23"/>
      <c r="N93" s="23"/>
      <c r="O93" s="23"/>
      <c r="P93" s="24"/>
      <c r="Q93" s="23"/>
    </row>
    <row r="94" spans="1:17" ht="166.5" customHeight="1" x14ac:dyDescent="0.3">
      <c r="A94" s="66" t="s">
        <v>333</v>
      </c>
      <c r="B94" s="43" t="s">
        <v>331</v>
      </c>
      <c r="C94" s="61"/>
      <c r="D94" s="60"/>
      <c r="E94" s="5"/>
      <c r="F94" s="5"/>
      <c r="G94" s="80"/>
      <c r="H94" s="5"/>
      <c r="I94" s="5">
        <v>5000</v>
      </c>
      <c r="J94" s="80"/>
      <c r="K94" s="30">
        <f t="shared" si="6"/>
        <v>5000</v>
      </c>
      <c r="L94" s="23"/>
      <c r="M94" s="23"/>
      <c r="N94" s="23"/>
      <c r="O94" s="23"/>
      <c r="P94" s="24"/>
      <c r="Q94" s="23"/>
    </row>
    <row r="95" spans="1:17" ht="117.75" customHeight="1" x14ac:dyDescent="0.3">
      <c r="A95" s="66" t="s">
        <v>257</v>
      </c>
      <c r="B95" s="43" t="s">
        <v>258</v>
      </c>
      <c r="C95" s="61">
        <v>20000</v>
      </c>
      <c r="D95" s="60"/>
      <c r="E95" s="5"/>
      <c r="F95" s="5"/>
      <c r="G95" s="80"/>
      <c r="H95" s="5"/>
      <c r="I95" s="80"/>
      <c r="J95" s="80"/>
      <c r="K95" s="30">
        <f t="shared" si="6"/>
        <v>20000</v>
      </c>
      <c r="L95" s="23"/>
      <c r="M95" s="23"/>
      <c r="N95" s="23"/>
      <c r="O95" s="23"/>
      <c r="P95" s="24"/>
      <c r="Q95" s="23"/>
    </row>
    <row r="96" spans="1:17" ht="154.5" customHeight="1" x14ac:dyDescent="0.3">
      <c r="A96" s="66" t="s">
        <v>259</v>
      </c>
      <c r="B96" s="43" t="s">
        <v>260</v>
      </c>
      <c r="C96" s="61">
        <v>20000</v>
      </c>
      <c r="D96" s="60"/>
      <c r="E96" s="5"/>
      <c r="F96" s="5"/>
      <c r="G96" s="80"/>
      <c r="H96" s="5"/>
      <c r="I96" s="80"/>
      <c r="J96" s="80"/>
      <c r="K96" s="30">
        <f t="shared" si="6"/>
        <v>20000</v>
      </c>
      <c r="L96" s="23"/>
      <c r="M96" s="23"/>
      <c r="N96" s="23"/>
      <c r="O96" s="23"/>
      <c r="P96" s="24"/>
      <c r="Q96" s="23"/>
    </row>
    <row r="97" spans="1:23" ht="153.75" customHeight="1" x14ac:dyDescent="0.3">
      <c r="A97" s="66" t="s">
        <v>261</v>
      </c>
      <c r="B97" s="43" t="s">
        <v>262</v>
      </c>
      <c r="C97" s="61">
        <v>80000</v>
      </c>
      <c r="D97" s="60"/>
      <c r="E97" s="5"/>
      <c r="F97" s="5"/>
      <c r="G97" s="80"/>
      <c r="H97" s="5"/>
      <c r="I97" s="80"/>
      <c r="J97" s="80"/>
      <c r="K97" s="30">
        <f t="shared" si="6"/>
        <v>80000</v>
      </c>
      <c r="L97" s="23"/>
      <c r="M97" s="23"/>
      <c r="N97" s="23"/>
      <c r="O97" s="23"/>
      <c r="P97" s="24"/>
      <c r="Q97" s="23"/>
    </row>
    <row r="98" spans="1:23" ht="117.75" customHeight="1" x14ac:dyDescent="0.3">
      <c r="A98" s="66" t="s">
        <v>263</v>
      </c>
      <c r="B98" s="43" t="s">
        <v>264</v>
      </c>
      <c r="C98" s="61">
        <v>80000</v>
      </c>
      <c r="D98" s="60"/>
      <c r="E98" s="5"/>
      <c r="F98" s="5"/>
      <c r="G98" s="80"/>
      <c r="H98" s="5"/>
      <c r="I98" s="80"/>
      <c r="J98" s="80"/>
      <c r="K98" s="30">
        <f t="shared" si="6"/>
        <v>80000</v>
      </c>
      <c r="L98" s="23"/>
      <c r="M98" s="23"/>
      <c r="N98" s="23"/>
      <c r="O98" s="23"/>
      <c r="P98" s="24"/>
      <c r="Q98" s="23"/>
    </row>
    <row r="99" spans="1:23" ht="225" customHeight="1" x14ac:dyDescent="0.3">
      <c r="A99" s="66" t="s">
        <v>265</v>
      </c>
      <c r="B99" s="43" t="s">
        <v>266</v>
      </c>
      <c r="C99" s="61">
        <v>50000</v>
      </c>
      <c r="D99" s="60"/>
      <c r="E99" s="5">
        <v>172000</v>
      </c>
      <c r="F99" s="5"/>
      <c r="G99" s="80"/>
      <c r="H99" s="5"/>
      <c r="I99" s="5">
        <v>72273</v>
      </c>
      <c r="J99" s="5">
        <v>48000</v>
      </c>
      <c r="K99" s="30">
        <f t="shared" si="6"/>
        <v>342273</v>
      </c>
      <c r="L99" s="23"/>
      <c r="M99" s="23"/>
      <c r="N99" s="23"/>
      <c r="O99" s="23"/>
      <c r="P99" s="24"/>
      <c r="Q99" s="23"/>
    </row>
    <row r="100" spans="1:23" ht="196.5" customHeight="1" x14ac:dyDescent="0.3">
      <c r="A100" s="66" t="s">
        <v>267</v>
      </c>
      <c r="B100" s="43" t="s">
        <v>268</v>
      </c>
      <c r="C100" s="61">
        <v>50000</v>
      </c>
      <c r="D100" s="60"/>
      <c r="E100" s="5">
        <v>172000</v>
      </c>
      <c r="F100" s="5"/>
      <c r="G100" s="80"/>
      <c r="H100" s="5"/>
      <c r="I100" s="5">
        <v>72273</v>
      </c>
      <c r="J100" s="5">
        <v>48000</v>
      </c>
      <c r="K100" s="30">
        <f t="shared" si="6"/>
        <v>342273</v>
      </c>
      <c r="L100" s="23"/>
      <c r="M100" s="23"/>
      <c r="N100" s="23"/>
      <c r="O100" s="23"/>
      <c r="P100" s="24"/>
      <c r="Q100" s="23"/>
    </row>
    <row r="101" spans="1:23" ht="196.5" customHeight="1" x14ac:dyDescent="0.3">
      <c r="A101" s="66" t="s">
        <v>326</v>
      </c>
      <c r="B101" s="43" t="s">
        <v>328</v>
      </c>
      <c r="C101" s="61"/>
      <c r="D101" s="60"/>
      <c r="E101" s="5"/>
      <c r="F101" s="5"/>
      <c r="G101" s="80"/>
      <c r="H101" s="5"/>
      <c r="I101" s="5">
        <v>-12300</v>
      </c>
      <c r="J101" s="80"/>
      <c r="K101" s="30">
        <f t="shared" si="6"/>
        <v>-12300</v>
      </c>
      <c r="L101" s="23"/>
      <c r="M101" s="23"/>
      <c r="N101" s="23"/>
      <c r="O101" s="23"/>
      <c r="P101" s="24"/>
      <c r="Q101" s="23"/>
    </row>
    <row r="102" spans="1:23" ht="196.5" customHeight="1" x14ac:dyDescent="0.3">
      <c r="A102" s="66" t="s">
        <v>327</v>
      </c>
      <c r="B102" s="43" t="s">
        <v>329</v>
      </c>
      <c r="C102" s="61"/>
      <c r="D102" s="60"/>
      <c r="E102" s="5"/>
      <c r="F102" s="5"/>
      <c r="G102" s="80"/>
      <c r="H102" s="5"/>
      <c r="I102" s="5">
        <v>-12300</v>
      </c>
      <c r="J102" s="80"/>
      <c r="K102" s="30">
        <f t="shared" si="6"/>
        <v>-12300</v>
      </c>
      <c r="L102" s="23"/>
      <c r="M102" s="23"/>
      <c r="N102" s="23"/>
      <c r="O102" s="23"/>
      <c r="P102" s="24"/>
      <c r="Q102" s="23"/>
    </row>
    <row r="103" spans="1:23" ht="196.5" customHeight="1" x14ac:dyDescent="0.3">
      <c r="A103" s="66" t="s">
        <v>334</v>
      </c>
      <c r="B103" s="43" t="s">
        <v>335</v>
      </c>
      <c r="C103" s="61"/>
      <c r="D103" s="60"/>
      <c r="E103" s="5"/>
      <c r="F103" s="5"/>
      <c r="G103" s="80"/>
      <c r="H103" s="5"/>
      <c r="I103" s="5">
        <v>-15000</v>
      </c>
      <c r="J103" s="80"/>
      <c r="K103" s="30">
        <f t="shared" si="6"/>
        <v>-15000</v>
      </c>
      <c r="L103" s="23"/>
      <c r="M103" s="23"/>
      <c r="N103" s="23"/>
      <c r="O103" s="23"/>
      <c r="P103" s="24"/>
      <c r="Q103" s="23"/>
    </row>
    <row r="104" spans="1:23" ht="196.5" customHeight="1" x14ac:dyDescent="0.3">
      <c r="A104" s="66" t="s">
        <v>336</v>
      </c>
      <c r="B104" s="43" t="s">
        <v>337</v>
      </c>
      <c r="C104" s="61"/>
      <c r="D104" s="60"/>
      <c r="E104" s="5"/>
      <c r="F104" s="5"/>
      <c r="G104" s="80"/>
      <c r="H104" s="5"/>
      <c r="I104" s="5">
        <v>-15000</v>
      </c>
      <c r="J104" s="80"/>
      <c r="K104" s="30">
        <f t="shared" si="6"/>
        <v>-15000</v>
      </c>
      <c r="L104" s="23"/>
      <c r="M104" s="23"/>
      <c r="N104" s="23"/>
      <c r="O104" s="23"/>
      <c r="P104" s="24"/>
      <c r="Q104" s="23"/>
    </row>
    <row r="105" spans="1:23" ht="84" customHeight="1" x14ac:dyDescent="0.3">
      <c r="A105" s="66" t="s">
        <v>269</v>
      </c>
      <c r="B105" s="47" t="s">
        <v>270</v>
      </c>
      <c r="C105" s="5">
        <v>5000</v>
      </c>
      <c r="D105" s="5"/>
      <c r="E105" s="5"/>
      <c r="F105" s="5"/>
      <c r="G105" s="80"/>
      <c r="H105" s="5"/>
      <c r="I105" s="5">
        <v>5000</v>
      </c>
      <c r="J105" s="80"/>
      <c r="K105" s="30">
        <f t="shared" si="6"/>
        <v>10000</v>
      </c>
      <c r="L105" s="23">
        <v>30000</v>
      </c>
      <c r="M105" s="23">
        <f>N105-L105</f>
        <v>0</v>
      </c>
      <c r="N105" s="23">
        <v>30000</v>
      </c>
      <c r="O105" s="23">
        <v>30000</v>
      </c>
      <c r="P105" s="24">
        <f>Q105-O105</f>
        <v>0</v>
      </c>
      <c r="Q105" s="23">
        <v>30000</v>
      </c>
    </row>
    <row r="106" spans="1:23" ht="130.5" customHeight="1" x14ac:dyDescent="0.3">
      <c r="A106" s="69" t="s">
        <v>271</v>
      </c>
      <c r="B106" s="47" t="s">
        <v>272</v>
      </c>
      <c r="C106" s="5">
        <v>5000</v>
      </c>
      <c r="D106" s="5"/>
      <c r="E106" s="5"/>
      <c r="F106" s="5"/>
      <c r="G106" s="80"/>
      <c r="H106" s="5"/>
      <c r="I106" s="5">
        <v>5000</v>
      </c>
      <c r="J106" s="80"/>
      <c r="K106" s="30">
        <f t="shared" si="6"/>
        <v>10000</v>
      </c>
      <c r="L106" s="23"/>
      <c r="M106" s="23"/>
      <c r="N106" s="23"/>
      <c r="O106" s="23"/>
      <c r="P106" s="24"/>
      <c r="Q106" s="23"/>
    </row>
    <row r="107" spans="1:23" ht="129" customHeight="1" x14ac:dyDescent="0.3">
      <c r="A107" s="69" t="s">
        <v>322</v>
      </c>
      <c r="B107" s="47" t="s">
        <v>325</v>
      </c>
      <c r="C107" s="108">
        <v>-15000</v>
      </c>
      <c r="D107" s="60"/>
      <c r="E107" s="5"/>
      <c r="F107" s="5"/>
      <c r="G107" s="80"/>
      <c r="H107" s="5"/>
      <c r="I107" s="80"/>
      <c r="J107" s="5">
        <v>9700</v>
      </c>
      <c r="K107" s="30">
        <f t="shared" si="6"/>
        <v>-5300</v>
      </c>
      <c r="L107" s="5">
        <v>670000</v>
      </c>
      <c r="M107" s="5">
        <f>N107-L107</f>
        <v>0</v>
      </c>
      <c r="N107" s="5">
        <v>670000</v>
      </c>
      <c r="O107" s="5">
        <v>680000</v>
      </c>
      <c r="P107" s="19">
        <f>Q107-O107</f>
        <v>0</v>
      </c>
      <c r="Q107" s="5">
        <v>680000</v>
      </c>
    </row>
    <row r="108" spans="1:23" ht="168" customHeight="1" x14ac:dyDescent="0.3">
      <c r="A108" s="69" t="s">
        <v>323</v>
      </c>
      <c r="B108" s="47" t="s">
        <v>324</v>
      </c>
      <c r="C108" s="108">
        <v>-15000</v>
      </c>
      <c r="D108" s="115"/>
      <c r="E108" s="108"/>
      <c r="F108" s="108"/>
      <c r="G108" s="98"/>
      <c r="H108" s="108"/>
      <c r="I108" s="98"/>
      <c r="J108" s="108">
        <v>9700</v>
      </c>
      <c r="K108" s="30">
        <f t="shared" si="6"/>
        <v>-5300</v>
      </c>
      <c r="L108" s="5"/>
      <c r="M108" s="5"/>
      <c r="N108" s="5"/>
      <c r="O108" s="5"/>
      <c r="P108" s="19"/>
      <c r="Q108" s="5"/>
    </row>
    <row r="109" spans="1:23" ht="37.5" x14ac:dyDescent="0.3">
      <c r="A109" s="70" t="s">
        <v>82</v>
      </c>
      <c r="B109" s="48" t="s">
        <v>50</v>
      </c>
      <c r="C109" s="85">
        <f>C110</f>
        <v>131504504.31999999</v>
      </c>
      <c r="D109" s="85">
        <f>D110</f>
        <v>108745.8</v>
      </c>
      <c r="E109" s="85">
        <f>E110</f>
        <v>51449</v>
      </c>
      <c r="F109" s="85">
        <f>F110</f>
        <v>7884406.6400000006</v>
      </c>
      <c r="G109" s="93"/>
      <c r="H109" s="85">
        <f>H110</f>
        <v>103292</v>
      </c>
      <c r="I109" s="85">
        <f>I110</f>
        <v>4302724.4000000004</v>
      </c>
      <c r="J109" s="85">
        <f>J110</f>
        <v>1784523.38</v>
      </c>
      <c r="K109" s="30">
        <f t="shared" si="6"/>
        <v>145739645.53999999</v>
      </c>
      <c r="L109" s="11" t="e">
        <f>L111+L118+#REF!+#REF!+#REF!+#REF!+#REF!+#REF!</f>
        <v>#REF!</v>
      </c>
      <c r="M109" s="11" t="e">
        <f t="shared" ref="M109:M115" si="8">N109-L109</f>
        <v>#REF!</v>
      </c>
      <c r="N109" s="11" t="e">
        <f>N111+N118+#REF!+#REF!+#REF!+#REF!+#REF!+#REF!</f>
        <v>#REF!</v>
      </c>
      <c r="O109" s="11" t="e">
        <f>O111+O118+#REF!+#REF!+#REF!+#REF!+#REF!+#REF!</f>
        <v>#REF!</v>
      </c>
      <c r="P109" s="11" t="e">
        <f t="shared" ref="P109:P115" si="9">Q109-O109</f>
        <v>#REF!</v>
      </c>
      <c r="Q109" s="11" t="e">
        <f>Q111+Q118+#REF!+#REF!+#REF!+#REF!+#REF!+#REF!</f>
        <v>#REF!</v>
      </c>
      <c r="R109" s="9"/>
      <c r="S109" s="9"/>
      <c r="T109" s="9"/>
      <c r="U109" s="9"/>
      <c r="V109" s="9"/>
      <c r="W109" s="9"/>
    </row>
    <row r="110" spans="1:23" ht="52.5" customHeight="1" x14ac:dyDescent="0.3">
      <c r="A110" s="70" t="s">
        <v>83</v>
      </c>
      <c r="B110" s="48" t="s">
        <v>84</v>
      </c>
      <c r="C110" s="85">
        <f>C111+C118+C146+C170</f>
        <v>131504504.31999999</v>
      </c>
      <c r="D110" s="85">
        <f>D118+D146</f>
        <v>108745.8</v>
      </c>
      <c r="E110" s="85">
        <f>E118</f>
        <v>51449</v>
      </c>
      <c r="F110" s="85">
        <f>F111+F118+F146+F170</f>
        <v>7884406.6400000006</v>
      </c>
      <c r="G110" s="93"/>
      <c r="H110" s="85">
        <f>H111</f>
        <v>103292</v>
      </c>
      <c r="I110" s="85">
        <f>I111+I118+I146+I170</f>
        <v>4302724.4000000004</v>
      </c>
      <c r="J110" s="85">
        <f>J111+J118</f>
        <v>1784523.38</v>
      </c>
      <c r="K110" s="30">
        <f t="shared" si="6"/>
        <v>145739645.53999999</v>
      </c>
      <c r="L110" s="11" t="e">
        <f>L111+L118+#REF!+#REF!</f>
        <v>#REF!</v>
      </c>
      <c r="M110" s="11" t="e">
        <f t="shared" si="8"/>
        <v>#REF!</v>
      </c>
      <c r="N110" s="11" t="e">
        <f>N111+N118+#REF!+#REF!</f>
        <v>#REF!</v>
      </c>
      <c r="O110" s="11" t="e">
        <f>O111+O118+#REF!+#REF!</f>
        <v>#REF!</v>
      </c>
      <c r="P110" s="11" t="e">
        <f t="shared" si="9"/>
        <v>#REF!</v>
      </c>
      <c r="Q110" s="11" t="e">
        <f>Q111+Q118+#REF!+#REF!</f>
        <v>#REF!</v>
      </c>
      <c r="R110" s="22"/>
      <c r="S110" s="22"/>
      <c r="T110" s="22"/>
    </row>
    <row r="111" spans="1:23" ht="41.25" customHeight="1" x14ac:dyDescent="0.3">
      <c r="A111" s="71" t="s">
        <v>189</v>
      </c>
      <c r="B111" s="48" t="s">
        <v>85</v>
      </c>
      <c r="C111" s="85">
        <f>C112+C114</f>
        <v>27021200</v>
      </c>
      <c r="D111" s="30"/>
      <c r="E111" s="30"/>
      <c r="F111" s="30">
        <f>F114</f>
        <v>314132</v>
      </c>
      <c r="G111" s="94"/>
      <c r="H111" s="30">
        <f>H114</f>
        <v>103292</v>
      </c>
      <c r="I111" s="30">
        <f>I112</f>
        <v>1522967.4</v>
      </c>
      <c r="J111" s="30">
        <f>J114</f>
        <v>2100000</v>
      </c>
      <c r="K111" s="30">
        <f t="shared" si="6"/>
        <v>31061591.399999999</v>
      </c>
      <c r="L111" s="11">
        <f>L112+L114</f>
        <v>5445102000</v>
      </c>
      <c r="M111" s="12">
        <f t="shared" si="8"/>
        <v>0</v>
      </c>
      <c r="N111" s="11">
        <f>N112+N114</f>
        <v>5445102000</v>
      </c>
      <c r="O111" s="11">
        <f>O112+O114</f>
        <v>5146967500</v>
      </c>
      <c r="P111" s="11">
        <f t="shared" si="9"/>
        <v>0</v>
      </c>
      <c r="Q111" s="11">
        <f>Q112+Q114</f>
        <v>5146967500</v>
      </c>
    </row>
    <row r="112" spans="1:23" ht="37.5" x14ac:dyDescent="0.3">
      <c r="A112" s="66" t="s">
        <v>167</v>
      </c>
      <c r="B112" s="46" t="s">
        <v>86</v>
      </c>
      <c r="C112" s="86">
        <v>14621000</v>
      </c>
      <c r="D112" s="31"/>
      <c r="E112" s="31"/>
      <c r="F112" s="31"/>
      <c r="G112" s="95"/>
      <c r="H112" s="31"/>
      <c r="I112" s="31">
        <f>I114</f>
        <v>1522967.4</v>
      </c>
      <c r="J112" s="31"/>
      <c r="K112" s="30">
        <f t="shared" si="6"/>
        <v>16143967.4</v>
      </c>
      <c r="L112" s="12">
        <f>L113</f>
        <v>3496177400</v>
      </c>
      <c r="M112" s="12">
        <f t="shared" si="8"/>
        <v>0</v>
      </c>
      <c r="N112" s="12">
        <f>N113</f>
        <v>3496177400</v>
      </c>
      <c r="O112" s="12">
        <f>O113</f>
        <v>5146967500</v>
      </c>
      <c r="P112" s="11">
        <f t="shared" si="9"/>
        <v>0</v>
      </c>
      <c r="Q112" s="12">
        <f>Q113</f>
        <v>5146967500</v>
      </c>
    </row>
    <row r="113" spans="1:17" ht="52.5" customHeight="1" x14ac:dyDescent="0.3">
      <c r="A113" s="68" t="s">
        <v>168</v>
      </c>
      <c r="B113" s="47" t="s">
        <v>87</v>
      </c>
      <c r="C113" s="87">
        <v>14621000</v>
      </c>
      <c r="D113" s="102"/>
      <c r="E113" s="60"/>
      <c r="F113" s="60"/>
      <c r="G113" s="97"/>
      <c r="H113" s="60"/>
      <c r="I113" s="97"/>
      <c r="J113" s="60"/>
      <c r="K113" s="30">
        <f t="shared" si="6"/>
        <v>14621000</v>
      </c>
      <c r="L113" s="5">
        <v>3496177400</v>
      </c>
      <c r="M113" s="5">
        <f t="shared" si="8"/>
        <v>0</v>
      </c>
      <c r="N113" s="5">
        <v>3496177400</v>
      </c>
      <c r="O113" s="5">
        <v>5146967500</v>
      </c>
      <c r="P113" s="19">
        <f t="shared" si="9"/>
        <v>0</v>
      </c>
      <c r="Q113" s="5">
        <v>5146967500</v>
      </c>
    </row>
    <row r="114" spans="1:17" ht="56.25" x14ac:dyDescent="0.3">
      <c r="A114" s="66" t="s">
        <v>169</v>
      </c>
      <c r="B114" s="46" t="s">
        <v>88</v>
      </c>
      <c r="C114" s="86">
        <v>12400200</v>
      </c>
      <c r="D114" s="31"/>
      <c r="E114" s="31"/>
      <c r="F114" s="31">
        <v>314132</v>
      </c>
      <c r="G114" s="95"/>
      <c r="H114" s="31">
        <v>103292</v>
      </c>
      <c r="I114" s="31">
        <v>1522967.4</v>
      </c>
      <c r="J114" s="31">
        <v>2100000</v>
      </c>
      <c r="K114" s="30">
        <f t="shared" si="6"/>
        <v>16440591.4</v>
      </c>
      <c r="L114" s="12">
        <f>L115</f>
        <v>1948924600</v>
      </c>
      <c r="M114" s="12">
        <f t="shared" si="8"/>
        <v>0</v>
      </c>
      <c r="N114" s="12">
        <f>N115</f>
        <v>1948924600</v>
      </c>
      <c r="O114" s="12">
        <f>O115</f>
        <v>0</v>
      </c>
      <c r="P114" s="11">
        <f t="shared" si="9"/>
        <v>0</v>
      </c>
      <c r="Q114" s="12">
        <f>Q115</f>
        <v>0</v>
      </c>
    </row>
    <row r="115" spans="1:17" ht="75" x14ac:dyDescent="0.3">
      <c r="A115" s="68" t="s">
        <v>170</v>
      </c>
      <c r="B115" s="47" t="s">
        <v>89</v>
      </c>
      <c r="C115" s="87">
        <v>12400200</v>
      </c>
      <c r="D115" s="102"/>
      <c r="E115" s="5"/>
      <c r="F115" s="5">
        <v>314132</v>
      </c>
      <c r="G115" s="80"/>
      <c r="H115" s="5">
        <v>103292</v>
      </c>
      <c r="I115" s="5">
        <v>1522967.4</v>
      </c>
      <c r="J115" s="5">
        <v>2100000</v>
      </c>
      <c r="K115" s="30">
        <f t="shared" si="6"/>
        <v>16440591.4</v>
      </c>
      <c r="L115" s="5">
        <v>1948924600</v>
      </c>
      <c r="M115" s="5">
        <f t="shared" si="8"/>
        <v>0</v>
      </c>
      <c r="N115" s="5">
        <v>1948924600</v>
      </c>
      <c r="O115" s="5"/>
      <c r="P115" s="19">
        <f t="shared" si="9"/>
        <v>0</v>
      </c>
      <c r="Q115" s="5"/>
    </row>
    <row r="116" spans="1:17" x14ac:dyDescent="0.3">
      <c r="A116" s="66" t="s">
        <v>183</v>
      </c>
      <c r="B116" s="83" t="s">
        <v>184</v>
      </c>
      <c r="C116" s="87"/>
      <c r="D116" s="104"/>
      <c r="E116" s="108"/>
      <c r="F116" s="108"/>
      <c r="G116" s="98"/>
      <c r="H116" s="108"/>
      <c r="I116" s="98"/>
      <c r="J116" s="98"/>
      <c r="K116" s="30">
        <f t="shared" si="6"/>
        <v>0</v>
      </c>
      <c r="L116" s="5"/>
      <c r="M116" s="5"/>
      <c r="N116" s="5"/>
      <c r="O116" s="5"/>
      <c r="P116" s="19"/>
      <c r="Q116" s="5"/>
    </row>
    <row r="117" spans="1:17" ht="37.5" x14ac:dyDescent="0.3">
      <c r="A117" s="66" t="s">
        <v>185</v>
      </c>
      <c r="B117" s="83" t="s">
        <v>186</v>
      </c>
      <c r="C117" s="87"/>
      <c r="D117" s="104"/>
      <c r="E117" s="108"/>
      <c r="F117" s="108"/>
      <c r="G117" s="98"/>
      <c r="H117" s="108"/>
      <c r="I117" s="98"/>
      <c r="J117" s="98"/>
      <c r="K117" s="30">
        <f t="shared" si="6"/>
        <v>0</v>
      </c>
      <c r="L117" s="5"/>
      <c r="M117" s="5"/>
      <c r="N117" s="5"/>
      <c r="O117" s="5"/>
      <c r="P117" s="19"/>
      <c r="Q117" s="5"/>
    </row>
    <row r="118" spans="1:17" ht="61.5" customHeight="1" x14ac:dyDescent="0.3">
      <c r="A118" s="72" t="s">
        <v>171</v>
      </c>
      <c r="B118" s="49" t="s">
        <v>62</v>
      </c>
      <c r="C118" s="85">
        <v>15235263.58</v>
      </c>
      <c r="D118" s="85">
        <f>D129</f>
        <v>108696</v>
      </c>
      <c r="E118" s="85">
        <f>E131</f>
        <v>51449</v>
      </c>
      <c r="F118" s="85">
        <f>F131</f>
        <v>2532502</v>
      </c>
      <c r="G118" s="93"/>
      <c r="H118" s="85"/>
      <c r="I118" s="85">
        <f>I129</f>
        <v>42864</v>
      </c>
      <c r="J118" s="85">
        <v>-315476.62</v>
      </c>
      <c r="K118" s="30">
        <f t="shared" si="6"/>
        <v>17655297.960000001</v>
      </c>
      <c r="L118" s="11" t="e">
        <f>#REF!+L121+L125+L127+L128+L138+#REF!+#REF!+#REF!+#REF!+L141+L142+L143+L144+L146+#REF!+#REF!+#REF!+L149+L150+#REF!+#REF!+#REF!+#REF!+#REF!+#REF!+#REF!+#REF!+#REF!+#REF!+#REF!+L160+L161+L162+L163+L170+L172+L173+#REF!+L185+#REF!+#REF!+#REF!+L189</f>
        <v>#REF!</v>
      </c>
      <c r="M118" s="11" t="e">
        <f>#REF!+M125+M127+M128+M138+#REF!+#REF!+#REF!+M142+M143+M144+M146+#REF!+#REF!+#REF!+M149+M150+#REF!+#REF!+#REF!+#REF!+#REF!+#REF!+#REF!+#REF!+#REF!+#REF!+M160+M161+M162+M163+M170+M172+M173+#REF!+M185+#REF!+#REF!+#REF!+M141</f>
        <v>#REF!</v>
      </c>
      <c r="N118" s="11" t="e">
        <f>#REF!+N121+N125+N127+N128+N138+#REF!+#REF!+#REF!+#REF!+N141+N142+N143+N144+N146+#REF!+#REF!+#REF!+N149+N150+#REF!+#REF!+#REF!+#REF!+#REF!+#REF!+#REF!+#REF!+#REF!+#REF!+#REF!+N160+N161+N162+N163+N170+N172+N173+#REF!+N185+#REF!+#REF!+#REF!+N189</f>
        <v>#REF!</v>
      </c>
      <c r="O118" s="11" t="e">
        <f>#REF!+O121+O125+O127+O128+O138+#REF!+#REF!+#REF!+#REF!+O141+O142+O143+O144+O146+#REF!+#REF!+#REF!+O149+O150+#REF!+#REF!+#REF!+#REF!+#REF!+#REF!+#REF!+#REF!+#REF!+#REF!+#REF!+O160+O161+O162+O163+O170+O172+O173+#REF!+O185+#REF!+#REF!+#REF!+O189</f>
        <v>#REF!</v>
      </c>
      <c r="P118" s="11" t="e">
        <f>#REF!+P125+P127+P128+P138+#REF!+#REF!+#REF!+P142+P143+P144+P146+#REF!+#REF!+#REF!+P149+P150+#REF!+#REF!+#REF!+#REF!+#REF!+#REF!+#REF!+#REF!+#REF!+#REF!+P160+P161+P162+P163+P170+P172+P173+#REF!+P185+#REF!+#REF!+#REF!+P141</f>
        <v>#REF!</v>
      </c>
      <c r="Q118" s="11" t="e">
        <f>#REF!+Q121+Q125+Q127+Q128+Q138+#REF!+#REF!+#REF!+#REF!+Q141+Q142+Q143+Q144+Q146+#REF!+#REF!+#REF!+Q149+Q150+#REF!+#REF!+#REF!+#REF!+#REF!+#REF!+#REF!+#REF!+#REF!+#REF!+#REF!+Q160+Q161+Q162+Q163+Q170+Q172+Q173+#REF!+Q185+#REF!+#REF!+#REF!+Q189</f>
        <v>#REF!</v>
      </c>
    </row>
    <row r="119" spans="1:17" ht="136.5" customHeight="1" x14ac:dyDescent="0.3">
      <c r="A119" s="69" t="s">
        <v>273</v>
      </c>
      <c r="B119" s="83" t="s">
        <v>90</v>
      </c>
      <c r="C119" s="87">
        <v>7115819</v>
      </c>
      <c r="D119" s="85"/>
      <c r="E119" s="85"/>
      <c r="F119" s="85"/>
      <c r="G119" s="93"/>
      <c r="H119" s="87"/>
      <c r="I119" s="93"/>
      <c r="J119" s="93"/>
      <c r="K119" s="30">
        <f t="shared" si="6"/>
        <v>7115819</v>
      </c>
      <c r="L119" s="11"/>
      <c r="M119" s="11"/>
      <c r="N119" s="11"/>
      <c r="O119" s="11"/>
      <c r="P119" s="11"/>
      <c r="Q119" s="11"/>
    </row>
    <row r="120" spans="1:17" ht="140.25" customHeight="1" x14ac:dyDescent="0.3">
      <c r="A120" s="69" t="s">
        <v>274</v>
      </c>
      <c r="B120" s="83" t="s">
        <v>91</v>
      </c>
      <c r="C120" s="87">
        <v>7115819</v>
      </c>
      <c r="D120" s="85"/>
      <c r="E120" s="85"/>
      <c r="F120" s="85"/>
      <c r="G120" s="93"/>
      <c r="H120" s="87"/>
      <c r="I120" s="93"/>
      <c r="J120" s="93"/>
      <c r="K120" s="30">
        <f t="shared" si="6"/>
        <v>7115819</v>
      </c>
      <c r="L120" s="11"/>
      <c r="M120" s="11"/>
      <c r="N120" s="11"/>
      <c r="O120" s="11"/>
      <c r="P120" s="11"/>
      <c r="Q120" s="11"/>
    </row>
    <row r="121" spans="1:17" ht="46.5" hidden="1" customHeight="1" x14ac:dyDescent="0.3">
      <c r="A121" s="73" t="s">
        <v>275</v>
      </c>
      <c r="B121" s="50" t="s">
        <v>276</v>
      </c>
      <c r="C121" s="87">
        <v>0</v>
      </c>
      <c r="D121" s="31"/>
      <c r="E121" s="31"/>
      <c r="F121" s="31"/>
      <c r="G121" s="95"/>
      <c r="H121" s="31"/>
      <c r="I121" s="95"/>
      <c r="J121" s="95"/>
      <c r="K121" s="30">
        <f t="shared" si="6"/>
        <v>0</v>
      </c>
      <c r="L121" s="12">
        <f>L122</f>
        <v>0</v>
      </c>
      <c r="M121" s="12">
        <f>N121-L121</f>
        <v>0</v>
      </c>
      <c r="N121" s="12">
        <f>N122</f>
        <v>0</v>
      </c>
      <c r="O121" s="12">
        <f>O122</f>
        <v>0</v>
      </c>
      <c r="P121" s="11">
        <f>Q121-O121</f>
        <v>0</v>
      </c>
      <c r="Q121" s="12">
        <f>Q122</f>
        <v>0</v>
      </c>
    </row>
    <row r="122" spans="1:17" ht="54.75" hidden="1" customHeight="1" x14ac:dyDescent="0.3">
      <c r="A122" s="74" t="s">
        <v>277</v>
      </c>
      <c r="B122" s="51" t="s">
        <v>278</v>
      </c>
      <c r="C122" s="87"/>
      <c r="D122" s="60"/>
      <c r="E122" s="60"/>
      <c r="F122" s="5"/>
      <c r="G122" s="80"/>
      <c r="H122" s="5"/>
      <c r="I122" s="80"/>
      <c r="J122" s="80"/>
      <c r="K122" s="30">
        <f t="shared" si="6"/>
        <v>0</v>
      </c>
      <c r="L122" s="5"/>
      <c r="M122" s="5">
        <f>N122-L122</f>
        <v>0</v>
      </c>
      <c r="N122" s="5"/>
      <c r="O122" s="5"/>
      <c r="P122" s="19">
        <f>Q122-O122</f>
        <v>0</v>
      </c>
      <c r="Q122" s="5"/>
    </row>
    <row r="123" spans="1:17" ht="121.5" customHeight="1" x14ac:dyDescent="0.3">
      <c r="A123" s="73" t="s">
        <v>279</v>
      </c>
      <c r="B123" s="50" t="s">
        <v>280</v>
      </c>
      <c r="C123" s="87">
        <v>1577388</v>
      </c>
      <c r="D123" s="60"/>
      <c r="E123" s="31"/>
      <c r="F123" s="31"/>
      <c r="G123" s="95"/>
      <c r="H123" s="31"/>
      <c r="I123" s="95"/>
      <c r="J123" s="31">
        <v>-315476.62</v>
      </c>
      <c r="K123" s="30">
        <f t="shared" si="6"/>
        <v>1261911.3799999999</v>
      </c>
      <c r="L123" s="5"/>
      <c r="M123" s="5"/>
      <c r="N123" s="5"/>
      <c r="O123" s="5"/>
      <c r="P123" s="19"/>
      <c r="Q123" s="5"/>
    </row>
    <row r="124" spans="1:17" ht="115.5" customHeight="1" x14ac:dyDescent="0.3">
      <c r="A124" s="73" t="s">
        <v>281</v>
      </c>
      <c r="B124" s="50" t="s">
        <v>282</v>
      </c>
      <c r="C124" s="87">
        <v>1577388</v>
      </c>
      <c r="D124" s="60"/>
      <c r="E124" s="31"/>
      <c r="F124" s="5"/>
      <c r="G124" s="80"/>
      <c r="H124" s="5"/>
      <c r="I124" s="80"/>
      <c r="J124" s="5">
        <v>-315476.62</v>
      </c>
      <c r="K124" s="30">
        <f t="shared" si="6"/>
        <v>1261911.3799999999</v>
      </c>
      <c r="L124" s="5"/>
      <c r="M124" s="5"/>
      <c r="N124" s="5"/>
      <c r="O124" s="5"/>
      <c r="P124" s="19"/>
      <c r="Q124" s="5"/>
    </row>
    <row r="125" spans="1:17" ht="96" customHeight="1" x14ac:dyDescent="0.3">
      <c r="A125" s="75" t="s">
        <v>283</v>
      </c>
      <c r="B125" s="45" t="s">
        <v>284</v>
      </c>
      <c r="C125" s="87">
        <v>500000</v>
      </c>
      <c r="D125" s="31"/>
      <c r="E125" s="31"/>
      <c r="F125" s="31"/>
      <c r="G125" s="95"/>
      <c r="H125" s="31"/>
      <c r="I125" s="95"/>
      <c r="J125" s="95"/>
      <c r="K125" s="30">
        <f t="shared" si="6"/>
        <v>500000</v>
      </c>
      <c r="L125" s="12">
        <f t="shared" ref="L125:Q125" si="10">L126</f>
        <v>0</v>
      </c>
      <c r="M125" s="12">
        <f>N125-L125</f>
        <v>0</v>
      </c>
      <c r="N125" s="12">
        <f t="shared" si="10"/>
        <v>0</v>
      </c>
      <c r="O125" s="12">
        <f t="shared" si="10"/>
        <v>0</v>
      </c>
      <c r="P125" s="11">
        <f>Q125-O125</f>
        <v>0</v>
      </c>
      <c r="Q125" s="12">
        <f t="shared" si="10"/>
        <v>0</v>
      </c>
    </row>
    <row r="126" spans="1:17" ht="100.5" customHeight="1" x14ac:dyDescent="0.3">
      <c r="A126" s="66" t="s">
        <v>285</v>
      </c>
      <c r="B126" s="47" t="s">
        <v>286</v>
      </c>
      <c r="C126" s="87">
        <v>500000</v>
      </c>
      <c r="D126" s="5"/>
      <c r="E126" s="5"/>
      <c r="F126" s="5"/>
      <c r="G126" s="80"/>
      <c r="H126" s="5"/>
      <c r="I126" s="80"/>
      <c r="J126" s="80"/>
      <c r="K126" s="30">
        <f t="shared" si="6"/>
        <v>500000</v>
      </c>
      <c r="L126" s="5"/>
      <c r="M126" s="5">
        <f>N126-L126</f>
        <v>0</v>
      </c>
      <c r="N126" s="5"/>
      <c r="O126" s="5"/>
      <c r="P126" s="19">
        <f>Q126-O126</f>
        <v>0</v>
      </c>
      <c r="Q126" s="5"/>
    </row>
    <row r="127" spans="1:17" ht="102" customHeight="1" x14ac:dyDescent="0.3">
      <c r="A127" s="66" t="s">
        <v>287</v>
      </c>
      <c r="B127" s="52" t="s">
        <v>288</v>
      </c>
      <c r="C127" s="86">
        <v>337500</v>
      </c>
      <c r="D127" s="5"/>
      <c r="E127" s="5"/>
      <c r="F127" s="5"/>
      <c r="G127" s="80"/>
      <c r="H127" s="5"/>
      <c r="I127" s="80"/>
      <c r="J127" s="80"/>
      <c r="K127" s="30">
        <f t="shared" si="6"/>
        <v>337500</v>
      </c>
      <c r="L127" s="5"/>
      <c r="M127" s="5">
        <f>N127-L127</f>
        <v>0</v>
      </c>
      <c r="N127" s="5"/>
      <c r="O127" s="5"/>
      <c r="P127" s="19">
        <f>Q127-O127</f>
        <v>0</v>
      </c>
      <c r="Q127" s="5"/>
    </row>
    <row r="128" spans="1:17" ht="96" customHeight="1" x14ac:dyDescent="0.3">
      <c r="A128" s="66" t="s">
        <v>289</v>
      </c>
      <c r="B128" s="81" t="s">
        <v>290</v>
      </c>
      <c r="C128" s="86">
        <v>337500</v>
      </c>
      <c r="D128" s="5"/>
      <c r="E128" s="109"/>
      <c r="F128" s="102"/>
      <c r="G128" s="96"/>
      <c r="H128" s="102"/>
      <c r="I128" s="96"/>
      <c r="J128" s="96"/>
      <c r="K128" s="30">
        <f t="shared" si="6"/>
        <v>337500</v>
      </c>
      <c r="L128" s="5"/>
      <c r="M128" s="5">
        <f>N128-L128</f>
        <v>0</v>
      </c>
      <c r="N128" s="5"/>
      <c r="O128" s="5"/>
      <c r="P128" s="19">
        <f>Q128-O128</f>
        <v>0</v>
      </c>
      <c r="Q128" s="5"/>
    </row>
    <row r="129" spans="1:17" ht="54" customHeight="1" x14ac:dyDescent="0.3">
      <c r="A129" s="66" t="s">
        <v>291</v>
      </c>
      <c r="B129" s="84" t="s">
        <v>292</v>
      </c>
      <c r="C129" s="87">
        <v>0</v>
      </c>
      <c r="D129" s="5">
        <v>108696</v>
      </c>
      <c r="E129" s="109"/>
      <c r="F129" s="102"/>
      <c r="G129" s="96"/>
      <c r="H129" s="102"/>
      <c r="I129" s="102">
        <v>42864</v>
      </c>
      <c r="J129" s="96"/>
      <c r="K129" s="30">
        <f t="shared" si="6"/>
        <v>151560</v>
      </c>
      <c r="L129" s="5"/>
      <c r="M129" s="5"/>
      <c r="N129" s="5"/>
      <c r="O129" s="5"/>
      <c r="P129" s="19"/>
      <c r="Q129" s="5"/>
    </row>
    <row r="130" spans="1:17" ht="59.25" customHeight="1" x14ac:dyDescent="0.3">
      <c r="A130" s="69" t="s">
        <v>193</v>
      </c>
      <c r="B130" s="84" t="s">
        <v>293</v>
      </c>
      <c r="C130" s="106"/>
      <c r="D130" s="5">
        <v>108696</v>
      </c>
      <c r="E130" s="109"/>
      <c r="F130" s="102"/>
      <c r="G130" s="96"/>
      <c r="H130" s="102"/>
      <c r="I130" s="102">
        <v>42864</v>
      </c>
      <c r="J130" s="96"/>
      <c r="K130" s="30">
        <f t="shared" si="6"/>
        <v>151560</v>
      </c>
      <c r="L130" s="5"/>
      <c r="M130" s="5"/>
      <c r="N130" s="5"/>
      <c r="O130" s="5"/>
      <c r="P130" s="19"/>
      <c r="Q130" s="5"/>
    </row>
    <row r="131" spans="1:17" ht="87" customHeight="1" x14ac:dyDescent="0.3">
      <c r="A131" s="66" t="s">
        <v>294</v>
      </c>
      <c r="B131" s="107" t="s">
        <v>92</v>
      </c>
      <c r="C131" s="86">
        <v>5704556.5800000001</v>
      </c>
      <c r="D131" s="5"/>
      <c r="E131" s="109">
        <v>51449</v>
      </c>
      <c r="F131" s="102">
        <v>2532502</v>
      </c>
      <c r="G131" s="96"/>
      <c r="H131" s="102"/>
      <c r="I131" s="96"/>
      <c r="J131" s="96"/>
      <c r="K131" s="30">
        <f t="shared" si="6"/>
        <v>8288507.5800000001</v>
      </c>
      <c r="L131" s="5"/>
      <c r="M131" s="5"/>
      <c r="N131" s="5"/>
      <c r="O131" s="5"/>
      <c r="P131" s="19"/>
      <c r="Q131" s="5"/>
    </row>
    <row r="132" spans="1:17" ht="105.75" customHeight="1" x14ac:dyDescent="0.3">
      <c r="A132" s="66" t="s">
        <v>295</v>
      </c>
      <c r="B132" s="107" t="s">
        <v>93</v>
      </c>
      <c r="C132" s="86">
        <v>5704556.5800000001</v>
      </c>
      <c r="D132" s="5"/>
      <c r="E132" s="109">
        <v>51449</v>
      </c>
      <c r="F132" s="102">
        <v>2532502</v>
      </c>
      <c r="G132" s="96"/>
      <c r="H132" s="102"/>
      <c r="I132" s="96"/>
      <c r="J132" s="96"/>
      <c r="K132" s="30">
        <f t="shared" si="6"/>
        <v>8288507.5800000001</v>
      </c>
      <c r="L132" s="5"/>
      <c r="M132" s="5"/>
      <c r="N132" s="5"/>
      <c r="O132" s="5"/>
      <c r="P132" s="19"/>
      <c r="Q132" s="5"/>
    </row>
    <row r="133" spans="1:17" ht="105.75" customHeight="1" x14ac:dyDescent="0.3">
      <c r="A133" s="66"/>
      <c r="B133" s="107" t="s">
        <v>313</v>
      </c>
      <c r="C133" s="87"/>
      <c r="D133" s="5"/>
      <c r="E133" s="109">
        <v>51449</v>
      </c>
      <c r="F133" s="102"/>
      <c r="G133" s="96"/>
      <c r="H133" s="102"/>
      <c r="I133" s="96"/>
      <c r="J133" s="96"/>
      <c r="K133" s="30">
        <f t="shared" si="6"/>
        <v>51449</v>
      </c>
      <c r="L133" s="5"/>
      <c r="M133" s="5"/>
      <c r="N133" s="5"/>
      <c r="O133" s="5"/>
      <c r="P133" s="19"/>
      <c r="Q133" s="5"/>
    </row>
    <row r="134" spans="1:17" ht="74.25" customHeight="1" x14ac:dyDescent="0.3">
      <c r="A134" s="66"/>
      <c r="B134" s="107" t="s">
        <v>296</v>
      </c>
      <c r="C134" s="87">
        <v>187200</v>
      </c>
      <c r="D134" s="5"/>
      <c r="E134" s="109"/>
      <c r="F134" s="102"/>
      <c r="G134" s="96"/>
      <c r="H134" s="102"/>
      <c r="I134" s="96"/>
      <c r="J134" s="96"/>
      <c r="K134" s="30">
        <f t="shared" si="6"/>
        <v>187200</v>
      </c>
      <c r="L134" s="5"/>
      <c r="M134" s="5"/>
      <c r="N134" s="5"/>
      <c r="O134" s="5"/>
      <c r="P134" s="19"/>
      <c r="Q134" s="5"/>
    </row>
    <row r="135" spans="1:17" ht="79.5" customHeight="1" x14ac:dyDescent="0.3">
      <c r="A135" s="66"/>
      <c r="B135" s="107" t="s">
        <v>297</v>
      </c>
      <c r="C135" s="87">
        <v>200000</v>
      </c>
      <c r="D135" s="5"/>
      <c r="E135" s="109"/>
      <c r="F135" s="102"/>
      <c r="G135" s="96"/>
      <c r="H135" s="102"/>
      <c r="I135" s="96"/>
      <c r="J135" s="96"/>
      <c r="K135" s="30">
        <f t="shared" si="6"/>
        <v>200000</v>
      </c>
      <c r="L135" s="5"/>
      <c r="M135" s="5"/>
      <c r="N135" s="5"/>
      <c r="O135" s="5"/>
      <c r="P135" s="19"/>
      <c r="Q135" s="5"/>
    </row>
    <row r="136" spans="1:17" ht="108" customHeight="1" x14ac:dyDescent="0.3">
      <c r="A136" s="66"/>
      <c r="B136" s="107" t="s">
        <v>298</v>
      </c>
      <c r="C136" s="87">
        <v>3618600</v>
      </c>
      <c r="D136" s="5"/>
      <c r="E136" s="109"/>
      <c r="F136" s="102"/>
      <c r="G136" s="96"/>
      <c r="H136" s="102"/>
      <c r="I136" s="96"/>
      <c r="J136" s="96"/>
      <c r="K136" s="30">
        <f t="shared" ref="K136:K192" si="11">J136+I136+H136+F136+E136+D136+C136</f>
        <v>3618600</v>
      </c>
      <c r="L136" s="5"/>
      <c r="M136" s="5"/>
      <c r="N136" s="5"/>
      <c r="O136" s="5"/>
      <c r="P136" s="19"/>
      <c r="Q136" s="5"/>
    </row>
    <row r="137" spans="1:17" ht="98.25" customHeight="1" x14ac:dyDescent="0.3">
      <c r="A137" s="66"/>
      <c r="B137" s="107" t="s">
        <v>299</v>
      </c>
      <c r="C137" s="87">
        <v>162337.66</v>
      </c>
      <c r="D137" s="5"/>
      <c r="E137" s="109"/>
      <c r="F137" s="102"/>
      <c r="G137" s="96"/>
      <c r="H137" s="102"/>
      <c r="I137" s="96"/>
      <c r="J137" s="96"/>
      <c r="K137" s="30">
        <f t="shared" si="11"/>
        <v>162337.66</v>
      </c>
      <c r="L137" s="5"/>
      <c r="M137" s="5"/>
      <c r="N137" s="5"/>
      <c r="O137" s="5"/>
      <c r="P137" s="19"/>
      <c r="Q137" s="5"/>
    </row>
    <row r="138" spans="1:17" ht="71.25" customHeight="1" x14ac:dyDescent="0.3">
      <c r="A138" s="66"/>
      <c r="B138" s="47" t="s">
        <v>300</v>
      </c>
      <c r="C138" s="87">
        <v>168000</v>
      </c>
      <c r="D138" s="31"/>
      <c r="E138" s="109"/>
      <c r="F138" s="31">
        <v>-112000</v>
      </c>
      <c r="G138" s="95"/>
      <c r="H138" s="31"/>
      <c r="I138" s="95"/>
      <c r="J138" s="95"/>
      <c r="K138" s="30">
        <f t="shared" si="11"/>
        <v>56000</v>
      </c>
      <c r="L138" s="12">
        <f t="shared" ref="L138:Q138" si="12">L140</f>
        <v>0</v>
      </c>
      <c r="M138" s="12">
        <f>N138-L138</f>
        <v>0</v>
      </c>
      <c r="N138" s="12">
        <f t="shared" si="12"/>
        <v>0</v>
      </c>
      <c r="O138" s="12">
        <f t="shared" si="12"/>
        <v>0</v>
      </c>
      <c r="P138" s="12">
        <f>Q138-O138</f>
        <v>0</v>
      </c>
      <c r="Q138" s="12">
        <f t="shared" si="12"/>
        <v>0</v>
      </c>
    </row>
    <row r="139" spans="1:17" ht="133.5" customHeight="1" x14ac:dyDescent="0.3">
      <c r="A139" s="66"/>
      <c r="B139" s="47" t="s">
        <v>302</v>
      </c>
      <c r="C139" s="87"/>
      <c r="D139" s="31"/>
      <c r="E139" s="109"/>
      <c r="F139" s="31">
        <v>2644502</v>
      </c>
      <c r="G139" s="95"/>
      <c r="H139" s="31"/>
      <c r="I139" s="95"/>
      <c r="J139" s="95"/>
      <c r="K139" s="30">
        <f t="shared" si="11"/>
        <v>2644502</v>
      </c>
      <c r="L139" s="12"/>
      <c r="M139" s="12"/>
      <c r="N139" s="12"/>
      <c r="O139" s="12"/>
      <c r="P139" s="12"/>
      <c r="Q139" s="12"/>
    </row>
    <row r="140" spans="1:17" ht="111" customHeight="1" x14ac:dyDescent="0.3">
      <c r="A140" s="66"/>
      <c r="B140" s="47" t="s">
        <v>301</v>
      </c>
      <c r="C140" s="87">
        <v>1000000</v>
      </c>
      <c r="D140" s="102"/>
      <c r="E140" s="110"/>
      <c r="F140" s="5"/>
      <c r="G140" s="80"/>
      <c r="H140" s="5"/>
      <c r="I140" s="80"/>
      <c r="J140" s="80"/>
      <c r="K140" s="30">
        <f t="shared" si="11"/>
        <v>1000000</v>
      </c>
      <c r="L140" s="5"/>
      <c r="M140" s="5">
        <f>N140-L140</f>
        <v>0</v>
      </c>
      <c r="N140" s="5"/>
      <c r="O140" s="5"/>
      <c r="P140" s="19">
        <f>Q140-O140</f>
        <v>0</v>
      </c>
      <c r="Q140" s="5"/>
    </row>
    <row r="141" spans="1:17" ht="60" hidden="1" customHeight="1" x14ac:dyDescent="0.3">
      <c r="A141" s="70"/>
      <c r="B141" s="48" t="s">
        <v>302</v>
      </c>
      <c r="C141" s="85">
        <v>368418.92</v>
      </c>
      <c r="D141" s="60"/>
      <c r="E141" s="5"/>
      <c r="F141" s="5"/>
      <c r="G141" s="80"/>
      <c r="H141" s="5"/>
      <c r="I141" s="80"/>
      <c r="J141" s="80"/>
      <c r="K141" s="30">
        <f t="shared" si="11"/>
        <v>368418.92</v>
      </c>
      <c r="L141" s="5"/>
      <c r="M141" s="5"/>
      <c r="N141" s="5"/>
      <c r="O141" s="5"/>
      <c r="P141" s="19"/>
      <c r="Q141" s="5"/>
    </row>
    <row r="142" spans="1:17" ht="96.75" hidden="1" customHeight="1" x14ac:dyDescent="0.3">
      <c r="A142" s="66"/>
      <c r="B142" s="46" t="s">
        <v>302</v>
      </c>
      <c r="C142" s="88">
        <v>368418.92</v>
      </c>
      <c r="D142" s="60"/>
      <c r="E142" s="5"/>
      <c r="F142" s="5"/>
      <c r="G142" s="80"/>
      <c r="H142" s="5"/>
      <c r="I142" s="80"/>
      <c r="J142" s="80"/>
      <c r="K142" s="30">
        <f t="shared" si="11"/>
        <v>368418.92</v>
      </c>
      <c r="L142" s="5">
        <v>0</v>
      </c>
      <c r="M142" s="5">
        <f>N142-L142</f>
        <v>0</v>
      </c>
      <c r="N142" s="5">
        <v>0</v>
      </c>
      <c r="O142" s="5">
        <v>0</v>
      </c>
      <c r="P142" s="19">
        <f>Q142-O142</f>
        <v>0</v>
      </c>
      <c r="Q142" s="5">
        <v>0</v>
      </c>
    </row>
    <row r="143" spans="1:17" ht="81.75" hidden="1" customHeight="1" x14ac:dyDescent="0.3">
      <c r="A143" s="66"/>
      <c r="B143" s="47"/>
      <c r="C143" s="87">
        <v>259467</v>
      </c>
      <c r="D143" s="60"/>
      <c r="E143" s="60"/>
      <c r="F143" s="60"/>
      <c r="G143" s="97"/>
      <c r="H143" s="60"/>
      <c r="I143" s="97"/>
      <c r="J143" s="97"/>
      <c r="K143" s="30">
        <f t="shared" si="11"/>
        <v>259467</v>
      </c>
      <c r="L143" s="5">
        <v>0</v>
      </c>
      <c r="M143" s="5">
        <f>N143-L143</f>
        <v>0</v>
      </c>
      <c r="N143" s="5">
        <v>0</v>
      </c>
      <c r="O143" s="5">
        <v>0</v>
      </c>
      <c r="P143" s="19">
        <f>Q143-O143</f>
        <v>0</v>
      </c>
      <c r="Q143" s="5">
        <v>0</v>
      </c>
    </row>
    <row r="144" spans="1:17" ht="77.25" hidden="1" customHeight="1" x14ac:dyDescent="0.3">
      <c r="A144" s="66"/>
      <c r="B144" s="46"/>
      <c r="C144" s="86">
        <f>C145</f>
        <v>68709.95</v>
      </c>
      <c r="D144" s="31"/>
      <c r="E144" s="31"/>
      <c r="F144" s="31"/>
      <c r="G144" s="95"/>
      <c r="H144" s="31"/>
      <c r="I144" s="95"/>
      <c r="J144" s="95"/>
      <c r="K144" s="30">
        <f t="shared" si="11"/>
        <v>68709.95</v>
      </c>
      <c r="L144" s="12">
        <f>L145</f>
        <v>0</v>
      </c>
      <c r="M144" s="12">
        <f>N144-L144</f>
        <v>0</v>
      </c>
      <c r="N144" s="12">
        <f>N145</f>
        <v>0</v>
      </c>
      <c r="O144" s="12">
        <f>O145</f>
        <v>0</v>
      </c>
      <c r="P144" s="11">
        <f>Q144-O144</f>
        <v>0</v>
      </c>
      <c r="Q144" s="12">
        <f>Q145</f>
        <v>0</v>
      </c>
    </row>
    <row r="145" spans="1:17" ht="96.75" hidden="1" customHeight="1" x14ac:dyDescent="0.3">
      <c r="A145" s="68"/>
      <c r="B145" s="47"/>
      <c r="C145" s="87">
        <v>68709.95</v>
      </c>
      <c r="D145" s="60"/>
      <c r="E145" s="5"/>
      <c r="F145" s="5"/>
      <c r="G145" s="80"/>
      <c r="H145" s="5"/>
      <c r="I145" s="80"/>
      <c r="J145" s="80"/>
      <c r="K145" s="30">
        <f t="shared" si="11"/>
        <v>68709.95</v>
      </c>
      <c r="L145" s="5"/>
      <c r="M145" s="5">
        <f>N145-L145</f>
        <v>0</v>
      </c>
      <c r="N145" s="5"/>
      <c r="O145" s="5"/>
      <c r="P145" s="19">
        <f>Q145-O145</f>
        <v>0</v>
      </c>
      <c r="Q145" s="5"/>
    </row>
    <row r="146" spans="1:17" ht="54.75" customHeight="1" x14ac:dyDescent="0.3">
      <c r="A146" s="76" t="s">
        <v>94</v>
      </c>
      <c r="B146" s="55" t="s">
        <v>95</v>
      </c>
      <c r="C146" s="89">
        <v>80248051.739999995</v>
      </c>
      <c r="D146" s="89">
        <f>D167</f>
        <v>49.8</v>
      </c>
      <c r="E146" s="30"/>
      <c r="F146" s="89">
        <v>37772.639999999999</v>
      </c>
      <c r="G146" s="99"/>
      <c r="H146" s="89"/>
      <c r="I146" s="89">
        <f>I149+I159+I164</f>
        <v>2460806</v>
      </c>
      <c r="J146" s="99"/>
      <c r="K146" s="30">
        <f t="shared" si="11"/>
        <v>82746680.179999992</v>
      </c>
      <c r="L146" s="12" t="e">
        <f>#REF!</f>
        <v>#REF!</v>
      </c>
      <c r="M146" s="12" t="e">
        <f>N146-L146</f>
        <v>#REF!</v>
      </c>
      <c r="N146" s="12" t="e">
        <f>#REF!</f>
        <v>#REF!</v>
      </c>
      <c r="O146" s="12" t="e">
        <f>#REF!</f>
        <v>#REF!</v>
      </c>
      <c r="P146" s="11" t="e">
        <f>Q146-O146</f>
        <v>#REF!</v>
      </c>
      <c r="Q146" s="12" t="e">
        <f>#REF!</f>
        <v>#REF!</v>
      </c>
    </row>
    <row r="147" spans="1:17" ht="57" hidden="1" customHeight="1" x14ac:dyDescent="0.3">
      <c r="A147" s="43"/>
      <c r="B147" s="47"/>
      <c r="C147" s="85">
        <f>C148</f>
        <v>0</v>
      </c>
      <c r="D147" s="89"/>
      <c r="E147" s="30"/>
      <c r="F147" s="89"/>
      <c r="G147" s="99"/>
      <c r="H147" s="89"/>
      <c r="I147" s="89"/>
      <c r="J147" s="99"/>
      <c r="K147" s="30">
        <f t="shared" si="11"/>
        <v>0</v>
      </c>
      <c r="L147" s="12"/>
      <c r="M147" s="12"/>
      <c r="N147" s="12"/>
      <c r="O147" s="12"/>
      <c r="P147" s="11"/>
      <c r="Q147" s="12"/>
    </row>
    <row r="148" spans="1:17" ht="57" hidden="1" customHeight="1" x14ac:dyDescent="0.3">
      <c r="A148" s="43"/>
      <c r="B148" s="47"/>
      <c r="C148" s="87"/>
      <c r="D148" s="89"/>
      <c r="E148" s="30"/>
      <c r="F148" s="89"/>
      <c r="G148" s="99"/>
      <c r="H148" s="89"/>
      <c r="I148" s="89"/>
      <c r="J148" s="99"/>
      <c r="K148" s="30">
        <f t="shared" si="11"/>
        <v>0</v>
      </c>
      <c r="L148" s="12"/>
      <c r="M148" s="12"/>
      <c r="N148" s="12"/>
      <c r="O148" s="12"/>
      <c r="P148" s="11"/>
      <c r="Q148" s="12"/>
    </row>
    <row r="149" spans="1:17" ht="63" customHeight="1" x14ac:dyDescent="0.3">
      <c r="A149" s="64" t="s">
        <v>208</v>
      </c>
      <c r="B149" s="56" t="s">
        <v>98</v>
      </c>
      <c r="C149" s="87">
        <v>71245556.579999998</v>
      </c>
      <c r="D149" s="5"/>
      <c r="E149" s="5"/>
      <c r="F149" s="102"/>
      <c r="G149" s="96"/>
      <c r="H149" s="102"/>
      <c r="I149" s="102">
        <v>2454535</v>
      </c>
      <c r="J149" s="96"/>
      <c r="K149" s="30">
        <f t="shared" si="11"/>
        <v>73700091.579999998</v>
      </c>
      <c r="L149" s="5"/>
      <c r="M149" s="5">
        <f>N149-L149</f>
        <v>0</v>
      </c>
      <c r="N149" s="5"/>
      <c r="O149" s="5"/>
      <c r="P149" s="19">
        <f>Q149-O149</f>
        <v>0</v>
      </c>
      <c r="Q149" s="5"/>
    </row>
    <row r="150" spans="1:17" ht="91.5" customHeight="1" x14ac:dyDescent="0.3">
      <c r="A150" s="65" t="s">
        <v>209</v>
      </c>
      <c r="B150" s="57" t="s">
        <v>99</v>
      </c>
      <c r="C150" s="86">
        <v>71245556.579999998</v>
      </c>
      <c r="D150" s="5"/>
      <c r="E150" s="5"/>
      <c r="F150" s="102"/>
      <c r="G150" s="96"/>
      <c r="H150" s="102"/>
      <c r="I150" s="102">
        <v>2454535</v>
      </c>
      <c r="J150" s="96"/>
      <c r="K150" s="30">
        <f t="shared" si="11"/>
        <v>73700091.579999998</v>
      </c>
      <c r="L150" s="5"/>
      <c r="M150" s="5">
        <f>N150-L150</f>
        <v>0</v>
      </c>
      <c r="N150" s="5"/>
      <c r="O150" s="5"/>
      <c r="P150" s="19">
        <f>Q150-O150</f>
        <v>0</v>
      </c>
      <c r="Q150" s="5"/>
    </row>
    <row r="151" spans="1:17" ht="225" customHeight="1" x14ac:dyDescent="0.3">
      <c r="A151" s="65"/>
      <c r="B151" s="57" t="s">
        <v>175</v>
      </c>
      <c r="C151" s="86">
        <v>955736</v>
      </c>
      <c r="D151" s="5"/>
      <c r="E151" s="5"/>
      <c r="F151" s="102"/>
      <c r="G151" s="96"/>
      <c r="H151" s="102"/>
      <c r="I151" s="96"/>
      <c r="J151" s="96"/>
      <c r="K151" s="30">
        <f t="shared" si="11"/>
        <v>955736</v>
      </c>
      <c r="L151" s="5"/>
      <c r="M151" s="5"/>
      <c r="N151" s="5"/>
      <c r="O151" s="5"/>
      <c r="P151" s="19"/>
      <c r="Q151" s="5"/>
    </row>
    <row r="152" spans="1:17" ht="150" customHeight="1" x14ac:dyDescent="0.3">
      <c r="A152" s="65"/>
      <c r="B152" s="57" t="s">
        <v>234</v>
      </c>
      <c r="C152" s="86">
        <v>72000</v>
      </c>
      <c r="D152" s="5"/>
      <c r="E152" s="5"/>
      <c r="F152" s="102"/>
      <c r="G152" s="96"/>
      <c r="H152" s="102"/>
      <c r="I152" s="96"/>
      <c r="J152" s="96"/>
      <c r="K152" s="30">
        <f t="shared" si="11"/>
        <v>72000</v>
      </c>
      <c r="L152" s="5"/>
      <c r="M152" s="5"/>
      <c r="N152" s="5"/>
      <c r="O152" s="5"/>
      <c r="P152" s="19"/>
      <c r="Q152" s="5"/>
    </row>
    <row r="153" spans="1:17" ht="146.25" customHeight="1" x14ac:dyDescent="0.3">
      <c r="A153" s="65"/>
      <c r="B153" s="57" t="s">
        <v>176</v>
      </c>
      <c r="C153" s="86"/>
      <c r="D153" s="5"/>
      <c r="E153" s="5"/>
      <c r="F153" s="102"/>
      <c r="G153" s="96"/>
      <c r="H153" s="102"/>
      <c r="I153" s="102">
        <v>-6900</v>
      </c>
      <c r="J153" s="96"/>
      <c r="K153" s="30">
        <f t="shared" si="11"/>
        <v>-6900</v>
      </c>
      <c r="L153" s="5"/>
      <c r="M153" s="5"/>
      <c r="N153" s="5"/>
      <c r="O153" s="5"/>
      <c r="P153" s="19"/>
      <c r="Q153" s="5"/>
    </row>
    <row r="154" spans="1:17" ht="239.25" customHeight="1" x14ac:dyDescent="0.3">
      <c r="A154" s="65"/>
      <c r="B154" s="57" t="s">
        <v>228</v>
      </c>
      <c r="C154" s="86">
        <v>7562900</v>
      </c>
      <c r="D154" s="5"/>
      <c r="E154" s="5"/>
      <c r="F154" s="102"/>
      <c r="G154" s="96"/>
      <c r="H154" s="102"/>
      <c r="I154" s="96"/>
      <c r="J154" s="96"/>
      <c r="K154" s="30">
        <f t="shared" si="11"/>
        <v>7562900</v>
      </c>
      <c r="L154" s="5"/>
      <c r="M154" s="5"/>
      <c r="N154" s="5"/>
      <c r="O154" s="5"/>
      <c r="P154" s="19"/>
      <c r="Q154" s="5"/>
    </row>
    <row r="155" spans="1:17" ht="158.25" customHeight="1" x14ac:dyDescent="0.3">
      <c r="A155" s="65"/>
      <c r="B155" s="57" t="s">
        <v>177</v>
      </c>
      <c r="C155" s="86">
        <v>316000</v>
      </c>
      <c r="D155" s="5"/>
      <c r="E155" s="5"/>
      <c r="F155" s="102"/>
      <c r="G155" s="96"/>
      <c r="H155" s="102"/>
      <c r="I155" s="96"/>
      <c r="J155" s="96"/>
      <c r="K155" s="30">
        <f t="shared" si="11"/>
        <v>316000</v>
      </c>
      <c r="L155" s="5"/>
      <c r="M155" s="5"/>
      <c r="N155" s="5"/>
      <c r="O155" s="5"/>
      <c r="P155" s="19"/>
      <c r="Q155" s="5"/>
    </row>
    <row r="156" spans="1:17" ht="150" customHeight="1" x14ac:dyDescent="0.3">
      <c r="A156" s="65"/>
      <c r="B156" s="57" t="s">
        <v>178</v>
      </c>
      <c r="C156" s="86">
        <v>238884</v>
      </c>
      <c r="D156" s="5"/>
      <c r="E156" s="5"/>
      <c r="F156" s="102"/>
      <c r="G156" s="96"/>
      <c r="H156" s="102"/>
      <c r="I156" s="96"/>
      <c r="J156" s="96"/>
      <c r="K156" s="30">
        <f t="shared" si="11"/>
        <v>238884</v>
      </c>
      <c r="L156" s="5"/>
      <c r="M156" s="5"/>
      <c r="N156" s="5"/>
      <c r="O156" s="5"/>
      <c r="P156" s="19"/>
      <c r="Q156" s="5"/>
    </row>
    <row r="157" spans="1:17" ht="122.25" customHeight="1" x14ac:dyDescent="0.3">
      <c r="A157" s="65"/>
      <c r="B157" s="57" t="s">
        <v>179</v>
      </c>
      <c r="C157" s="86">
        <v>22800</v>
      </c>
      <c r="D157" s="5"/>
      <c r="E157" s="5"/>
      <c r="F157" s="102"/>
      <c r="G157" s="96"/>
      <c r="H157" s="102"/>
      <c r="I157" s="96"/>
      <c r="J157" s="96"/>
      <c r="K157" s="30">
        <f t="shared" si="11"/>
        <v>22800</v>
      </c>
      <c r="L157" s="5"/>
      <c r="M157" s="5"/>
      <c r="N157" s="5"/>
      <c r="O157" s="5"/>
      <c r="P157" s="19"/>
      <c r="Q157" s="5"/>
    </row>
    <row r="158" spans="1:17" ht="167.25" customHeight="1" x14ac:dyDescent="0.3">
      <c r="A158" s="65"/>
      <c r="B158" s="57" t="s">
        <v>303</v>
      </c>
      <c r="C158" s="86">
        <v>62016213</v>
      </c>
      <c r="D158" s="5"/>
      <c r="E158" s="5"/>
      <c r="F158" s="102"/>
      <c r="G158" s="96"/>
      <c r="H158" s="102"/>
      <c r="I158" s="102">
        <v>2461435</v>
      </c>
      <c r="J158" s="96"/>
      <c r="K158" s="30">
        <f t="shared" si="11"/>
        <v>64477648</v>
      </c>
      <c r="L158" s="5"/>
      <c r="M158" s="5"/>
      <c r="N158" s="5"/>
      <c r="O158" s="5"/>
      <c r="P158" s="19"/>
      <c r="Q158" s="5"/>
    </row>
    <row r="159" spans="1:17" ht="268.5" customHeight="1" x14ac:dyDescent="0.3">
      <c r="A159" s="65"/>
      <c r="B159" s="57" t="s">
        <v>180</v>
      </c>
      <c r="C159" s="86">
        <v>61023.58</v>
      </c>
      <c r="D159" s="5"/>
      <c r="E159" s="5"/>
      <c r="F159" s="102"/>
      <c r="G159" s="96"/>
      <c r="H159" s="102"/>
      <c r="I159" s="102">
        <v>-3177</v>
      </c>
      <c r="J159" s="96"/>
      <c r="K159" s="30">
        <f t="shared" si="11"/>
        <v>57846.58</v>
      </c>
      <c r="L159" s="5"/>
      <c r="M159" s="5"/>
      <c r="N159" s="5"/>
      <c r="O159" s="5"/>
      <c r="P159" s="19"/>
      <c r="Q159" s="5"/>
    </row>
    <row r="160" spans="1:17" ht="158.25" customHeight="1" x14ac:dyDescent="0.3">
      <c r="A160" s="73" t="s">
        <v>204</v>
      </c>
      <c r="B160" s="50" t="s">
        <v>188</v>
      </c>
      <c r="C160" s="86">
        <v>337015</v>
      </c>
      <c r="D160" s="5"/>
      <c r="E160" s="60"/>
      <c r="F160" s="60"/>
      <c r="G160" s="97"/>
      <c r="H160" s="102"/>
      <c r="I160" s="111">
        <v>-3177</v>
      </c>
      <c r="J160" s="97"/>
      <c r="K160" s="30">
        <f t="shared" si="11"/>
        <v>333838</v>
      </c>
      <c r="L160" s="5"/>
      <c r="M160" s="5"/>
      <c r="N160" s="5"/>
      <c r="O160" s="5"/>
      <c r="P160" s="19">
        <f>Q160-O160</f>
        <v>0</v>
      </c>
      <c r="Q160" s="5"/>
    </row>
    <row r="161" spans="1:17" ht="155.25" customHeight="1" x14ac:dyDescent="0.3">
      <c r="A161" s="73" t="s">
        <v>205</v>
      </c>
      <c r="B161" s="50" t="s">
        <v>187</v>
      </c>
      <c r="C161" s="86">
        <v>337015</v>
      </c>
      <c r="D161" s="60"/>
      <c r="E161" s="5"/>
      <c r="F161" s="5"/>
      <c r="G161" s="80"/>
      <c r="H161" s="5"/>
      <c r="I161" s="80"/>
      <c r="J161" s="80"/>
      <c r="K161" s="30">
        <f t="shared" si="11"/>
        <v>337015</v>
      </c>
      <c r="L161" s="5"/>
      <c r="M161" s="5"/>
      <c r="N161" s="5"/>
      <c r="O161" s="5"/>
      <c r="P161" s="19">
        <f>Q161-O161</f>
        <v>0</v>
      </c>
      <c r="Q161" s="5"/>
    </row>
    <row r="162" spans="1:17" ht="122.25" customHeight="1" x14ac:dyDescent="0.3">
      <c r="A162" s="73" t="s">
        <v>210</v>
      </c>
      <c r="B162" s="50" t="s">
        <v>100</v>
      </c>
      <c r="C162" s="90">
        <v>8108496</v>
      </c>
      <c r="D162" s="60"/>
      <c r="E162" s="5"/>
      <c r="F162" s="5"/>
      <c r="G162" s="80"/>
      <c r="H162" s="5"/>
      <c r="I162" s="80"/>
      <c r="J162" s="80"/>
      <c r="K162" s="30">
        <f t="shared" si="11"/>
        <v>8108496</v>
      </c>
      <c r="L162" s="5"/>
      <c r="M162" s="5"/>
      <c r="N162" s="5"/>
      <c r="O162" s="5"/>
      <c r="P162" s="19">
        <f>Q162-O162</f>
        <v>0</v>
      </c>
      <c r="Q162" s="5"/>
    </row>
    <row r="163" spans="1:17" ht="147.75" customHeight="1" x14ac:dyDescent="0.3">
      <c r="A163" s="73" t="s">
        <v>203</v>
      </c>
      <c r="B163" s="50" t="s">
        <v>101</v>
      </c>
      <c r="C163" s="90">
        <v>8108496</v>
      </c>
      <c r="D163" s="5"/>
      <c r="E163" s="5"/>
      <c r="F163" s="5"/>
      <c r="G163" s="80"/>
      <c r="H163" s="5"/>
      <c r="I163" s="80"/>
      <c r="J163" s="80"/>
      <c r="K163" s="30">
        <f t="shared" si="11"/>
        <v>8108496</v>
      </c>
      <c r="L163" s="5"/>
      <c r="M163" s="5"/>
      <c r="N163" s="5"/>
      <c r="O163" s="5"/>
      <c r="P163" s="19">
        <f>Q163-O163</f>
        <v>0</v>
      </c>
      <c r="Q163" s="5"/>
    </row>
    <row r="164" spans="1:17" ht="147.75" customHeight="1" x14ac:dyDescent="0.3">
      <c r="A164" s="73" t="s">
        <v>206</v>
      </c>
      <c r="B164" s="50" t="s">
        <v>96</v>
      </c>
      <c r="C164" s="90">
        <v>399761</v>
      </c>
      <c r="D164" s="5"/>
      <c r="E164" s="5"/>
      <c r="F164" s="5"/>
      <c r="G164" s="80"/>
      <c r="H164" s="5"/>
      <c r="I164" s="5">
        <v>9448</v>
      </c>
      <c r="J164" s="80"/>
      <c r="K164" s="30">
        <f t="shared" si="11"/>
        <v>409209</v>
      </c>
      <c r="L164" s="5"/>
      <c r="M164" s="5"/>
      <c r="N164" s="5"/>
      <c r="O164" s="5"/>
      <c r="P164" s="19"/>
      <c r="Q164" s="5"/>
    </row>
    <row r="165" spans="1:17" ht="147.75" customHeight="1" x14ac:dyDescent="0.3">
      <c r="A165" s="73" t="s">
        <v>207</v>
      </c>
      <c r="B165" s="50" t="s">
        <v>97</v>
      </c>
      <c r="C165" s="90">
        <v>399761</v>
      </c>
      <c r="D165" s="5"/>
      <c r="E165" s="5"/>
      <c r="F165" s="5"/>
      <c r="G165" s="80"/>
      <c r="H165" s="5"/>
      <c r="I165" s="5">
        <v>9448</v>
      </c>
      <c r="J165" s="80"/>
      <c r="K165" s="30">
        <f t="shared" si="11"/>
        <v>409209</v>
      </c>
      <c r="L165" s="5"/>
      <c r="M165" s="5"/>
      <c r="N165" s="5"/>
      <c r="O165" s="5"/>
      <c r="P165" s="19"/>
      <c r="Q165" s="5"/>
    </row>
    <row r="166" spans="1:17" ht="147.75" customHeight="1" x14ac:dyDescent="0.3">
      <c r="A166" s="73" t="s">
        <v>217</v>
      </c>
      <c r="B166" s="50" t="s">
        <v>196</v>
      </c>
      <c r="C166" s="90">
        <v>56609.16</v>
      </c>
      <c r="D166" s="5">
        <v>49.8</v>
      </c>
      <c r="E166" s="5"/>
      <c r="F166" s="5">
        <v>37772.639999999999</v>
      </c>
      <c r="G166" s="80"/>
      <c r="H166" s="5"/>
      <c r="I166" s="80"/>
      <c r="J166" s="80"/>
      <c r="K166" s="30">
        <f t="shared" si="11"/>
        <v>94431.6</v>
      </c>
      <c r="L166" s="5"/>
      <c r="M166" s="5"/>
      <c r="N166" s="5"/>
      <c r="O166" s="5"/>
      <c r="P166" s="19"/>
      <c r="Q166" s="5"/>
    </row>
    <row r="167" spans="1:17" ht="147.75" customHeight="1" x14ac:dyDescent="0.3">
      <c r="A167" s="73" t="s">
        <v>216</v>
      </c>
      <c r="B167" s="50" t="s">
        <v>197</v>
      </c>
      <c r="C167" s="90">
        <v>56609.16</v>
      </c>
      <c r="D167" s="5">
        <v>49.8</v>
      </c>
      <c r="E167" s="5"/>
      <c r="F167" s="5">
        <v>37772.639999999999</v>
      </c>
      <c r="G167" s="80"/>
      <c r="H167" s="5"/>
      <c r="I167" s="80"/>
      <c r="J167" s="80"/>
      <c r="K167" s="30">
        <f t="shared" si="11"/>
        <v>94431.6</v>
      </c>
      <c r="L167" s="5"/>
      <c r="M167" s="5"/>
      <c r="N167" s="5"/>
      <c r="O167" s="5"/>
      <c r="P167" s="19"/>
      <c r="Q167" s="5"/>
    </row>
    <row r="168" spans="1:17" ht="95.25" customHeight="1" x14ac:dyDescent="0.3">
      <c r="A168" s="73" t="s">
        <v>304</v>
      </c>
      <c r="B168" s="50" t="s">
        <v>305</v>
      </c>
      <c r="C168" s="90">
        <v>100614</v>
      </c>
      <c r="D168" s="5"/>
      <c r="E168" s="5"/>
      <c r="F168" s="5"/>
      <c r="G168" s="80"/>
      <c r="H168" s="5"/>
      <c r="I168" s="80"/>
      <c r="J168" s="80"/>
      <c r="K168" s="30">
        <f t="shared" si="11"/>
        <v>100614</v>
      </c>
      <c r="L168" s="5"/>
      <c r="M168" s="5"/>
      <c r="N168" s="5"/>
      <c r="O168" s="5"/>
      <c r="P168" s="19"/>
      <c r="Q168" s="5"/>
    </row>
    <row r="169" spans="1:17" ht="107.25" customHeight="1" x14ac:dyDescent="0.3">
      <c r="A169" s="73" t="s">
        <v>306</v>
      </c>
      <c r="B169" s="50" t="s">
        <v>307</v>
      </c>
      <c r="C169" s="90">
        <v>100614</v>
      </c>
      <c r="D169" s="5"/>
      <c r="E169" s="5"/>
      <c r="F169" s="5"/>
      <c r="G169" s="80"/>
      <c r="H169" s="5"/>
      <c r="I169" s="80"/>
      <c r="J169" s="80"/>
      <c r="K169" s="30">
        <f t="shared" si="11"/>
        <v>100614</v>
      </c>
      <c r="L169" s="5"/>
      <c r="M169" s="5"/>
      <c r="N169" s="5"/>
      <c r="O169" s="5"/>
      <c r="P169" s="19"/>
      <c r="Q169" s="5"/>
    </row>
    <row r="170" spans="1:17" ht="43.5" customHeight="1" x14ac:dyDescent="0.3">
      <c r="A170" s="76" t="s">
        <v>215</v>
      </c>
      <c r="B170" s="55" t="s">
        <v>51</v>
      </c>
      <c r="C170" s="91">
        <v>8999989</v>
      </c>
      <c r="D170" s="91"/>
      <c r="E170" s="91"/>
      <c r="F170" s="91">
        <v>5000000</v>
      </c>
      <c r="G170" s="100"/>
      <c r="H170" s="91"/>
      <c r="I170" s="91">
        <f>I184</f>
        <v>276087</v>
      </c>
      <c r="J170" s="100"/>
      <c r="K170" s="30">
        <f t="shared" si="11"/>
        <v>14276076</v>
      </c>
      <c r="L170" s="5">
        <f>L171</f>
        <v>0</v>
      </c>
      <c r="M170" s="5"/>
      <c r="N170" s="5"/>
      <c r="O170" s="5">
        <f>O171</f>
        <v>0</v>
      </c>
      <c r="P170" s="19">
        <f>Q170-O170</f>
        <v>0</v>
      </c>
      <c r="Q170" s="5">
        <f>Q171</f>
        <v>0</v>
      </c>
    </row>
    <row r="171" spans="1:17" ht="115.5" customHeight="1" x14ac:dyDescent="0.3">
      <c r="A171" s="73" t="s">
        <v>214</v>
      </c>
      <c r="B171" s="50" t="s">
        <v>102</v>
      </c>
      <c r="C171" s="90">
        <v>3778220</v>
      </c>
      <c r="D171" s="5"/>
      <c r="E171" s="5"/>
      <c r="F171" s="5"/>
      <c r="G171" s="96"/>
      <c r="H171" s="102"/>
      <c r="I171" s="96"/>
      <c r="J171" s="96"/>
      <c r="K171" s="30">
        <f t="shared" si="11"/>
        <v>3778220</v>
      </c>
      <c r="L171" s="5"/>
      <c r="M171" s="5"/>
      <c r="N171" s="5"/>
      <c r="O171" s="5"/>
      <c r="P171" s="19">
        <f>Q171-O171</f>
        <v>0</v>
      </c>
      <c r="Q171" s="5"/>
    </row>
    <row r="172" spans="1:17" ht="115.5" customHeight="1" x14ac:dyDescent="0.3">
      <c r="A172" s="73" t="s">
        <v>213</v>
      </c>
      <c r="B172" s="50" t="s">
        <v>103</v>
      </c>
      <c r="C172" s="90">
        <v>3778220</v>
      </c>
      <c r="D172" s="5"/>
      <c r="E172" s="5"/>
      <c r="F172" s="111"/>
      <c r="G172" s="96"/>
      <c r="H172" s="102"/>
      <c r="I172" s="96"/>
      <c r="J172" s="96"/>
      <c r="K172" s="30">
        <f t="shared" si="11"/>
        <v>3778220</v>
      </c>
      <c r="L172" s="5"/>
      <c r="M172" s="5"/>
      <c r="N172" s="5"/>
      <c r="O172" s="5"/>
      <c r="P172" s="19">
        <f>Q172-O172</f>
        <v>0</v>
      </c>
      <c r="Q172" s="5"/>
    </row>
    <row r="173" spans="1:17" ht="116.25" hidden="1" customHeight="1" x14ac:dyDescent="0.3">
      <c r="A173" s="73"/>
      <c r="B173" s="58" t="s">
        <v>104</v>
      </c>
      <c r="C173" s="90">
        <v>89619</v>
      </c>
      <c r="D173" s="5"/>
      <c r="E173" s="5"/>
      <c r="F173" s="60"/>
      <c r="G173" s="97"/>
      <c r="H173" s="60"/>
      <c r="I173" s="97"/>
      <c r="J173" s="97"/>
      <c r="K173" s="30">
        <f t="shared" si="11"/>
        <v>89619</v>
      </c>
      <c r="L173" s="5"/>
      <c r="M173" s="5"/>
      <c r="N173" s="5"/>
      <c r="O173" s="5"/>
      <c r="P173" s="19">
        <f>Q173-O173</f>
        <v>0</v>
      </c>
      <c r="Q173" s="5"/>
    </row>
    <row r="174" spans="1:17" ht="102" customHeight="1" x14ac:dyDescent="0.3">
      <c r="A174" s="73"/>
      <c r="B174" s="58" t="s">
        <v>172</v>
      </c>
      <c r="C174" s="90">
        <v>3777020</v>
      </c>
      <c r="D174" s="5"/>
      <c r="E174" s="5"/>
      <c r="F174" s="60"/>
      <c r="G174" s="97"/>
      <c r="H174" s="111"/>
      <c r="I174" s="97"/>
      <c r="J174" s="97"/>
      <c r="K174" s="30">
        <f t="shared" si="11"/>
        <v>3777020</v>
      </c>
      <c r="L174" s="5"/>
      <c r="M174" s="5"/>
      <c r="N174" s="5"/>
      <c r="O174" s="5"/>
      <c r="P174" s="19"/>
      <c r="Q174" s="5"/>
    </row>
    <row r="175" spans="1:17" ht="55.5" hidden="1" customHeight="1" x14ac:dyDescent="0.3">
      <c r="A175" s="66" t="s">
        <v>113</v>
      </c>
      <c r="B175" s="53" t="s">
        <v>114</v>
      </c>
      <c r="C175" s="90"/>
      <c r="D175" s="5"/>
      <c r="E175" s="5"/>
      <c r="F175" s="60"/>
      <c r="G175" s="96"/>
      <c r="H175" s="102"/>
      <c r="I175" s="96"/>
      <c r="J175" s="96"/>
      <c r="K175" s="30">
        <f t="shared" si="11"/>
        <v>0</v>
      </c>
      <c r="L175" s="5"/>
      <c r="M175" s="5"/>
      <c r="N175" s="5"/>
      <c r="O175" s="5"/>
      <c r="P175" s="19"/>
      <c r="Q175" s="5"/>
    </row>
    <row r="176" spans="1:17" ht="128.25" hidden="1" customHeight="1" x14ac:dyDescent="0.3">
      <c r="A176" s="66" t="s">
        <v>115</v>
      </c>
      <c r="B176" s="53" t="s">
        <v>114</v>
      </c>
      <c r="C176" s="90"/>
      <c r="D176" s="5"/>
      <c r="E176" s="5"/>
      <c r="F176" s="60"/>
      <c r="G176" s="96"/>
      <c r="H176" s="102"/>
      <c r="I176" s="96"/>
      <c r="J176" s="96"/>
      <c r="K176" s="30">
        <f t="shared" si="11"/>
        <v>0</v>
      </c>
      <c r="L176" s="5"/>
      <c r="M176" s="5"/>
      <c r="N176" s="5"/>
      <c r="O176" s="5"/>
      <c r="P176" s="19"/>
      <c r="Q176" s="5"/>
    </row>
    <row r="177" spans="1:17" ht="101.25" hidden="1" customHeight="1" x14ac:dyDescent="0.3">
      <c r="A177" s="66" t="s">
        <v>105</v>
      </c>
      <c r="B177" s="53" t="s">
        <v>112</v>
      </c>
      <c r="C177" s="90"/>
      <c r="D177" s="5"/>
      <c r="E177" s="5"/>
      <c r="F177" s="60"/>
      <c r="G177" s="97"/>
      <c r="H177" s="60"/>
      <c r="I177" s="97"/>
      <c r="J177" s="97"/>
      <c r="K177" s="30">
        <f t="shared" si="11"/>
        <v>0</v>
      </c>
      <c r="L177" s="5"/>
      <c r="M177" s="5"/>
      <c r="N177" s="5"/>
      <c r="O177" s="5"/>
      <c r="P177" s="19"/>
      <c r="Q177" s="5"/>
    </row>
    <row r="178" spans="1:17" ht="116.25" hidden="1" customHeight="1" x14ac:dyDescent="0.3">
      <c r="A178" s="66" t="s">
        <v>107</v>
      </c>
      <c r="B178" s="53" t="s">
        <v>106</v>
      </c>
      <c r="C178" s="90"/>
      <c r="D178" s="5"/>
      <c r="E178" s="5"/>
      <c r="F178" s="60"/>
      <c r="G178" s="97"/>
      <c r="H178" s="60"/>
      <c r="I178" s="97"/>
      <c r="J178" s="97"/>
      <c r="K178" s="30">
        <f t="shared" si="11"/>
        <v>0</v>
      </c>
      <c r="L178" s="5"/>
      <c r="M178" s="5"/>
      <c r="N178" s="5"/>
      <c r="O178" s="5"/>
      <c r="P178" s="19"/>
      <c r="Q178" s="5"/>
    </row>
    <row r="179" spans="1:17" ht="116.25" customHeight="1" x14ac:dyDescent="0.3">
      <c r="A179" s="66"/>
      <c r="B179" s="53" t="s">
        <v>218</v>
      </c>
      <c r="C179" s="90">
        <v>1200</v>
      </c>
      <c r="D179" s="5"/>
      <c r="E179" s="5"/>
      <c r="F179" s="60"/>
      <c r="G179" s="97"/>
      <c r="H179" s="60"/>
      <c r="I179" s="97"/>
      <c r="J179" s="97"/>
      <c r="K179" s="30">
        <f t="shared" si="11"/>
        <v>1200</v>
      </c>
      <c r="L179" s="5"/>
      <c r="M179" s="5"/>
      <c r="N179" s="5"/>
      <c r="O179" s="5"/>
      <c r="P179" s="19"/>
      <c r="Q179" s="5"/>
    </row>
    <row r="180" spans="1:17" ht="116.25" customHeight="1" x14ac:dyDescent="0.3">
      <c r="A180" s="66" t="s">
        <v>314</v>
      </c>
      <c r="B180" s="53" t="s">
        <v>316</v>
      </c>
      <c r="C180" s="90"/>
      <c r="D180" s="5"/>
      <c r="E180" s="5"/>
      <c r="F180" s="109">
        <v>5000000</v>
      </c>
      <c r="G180" s="97"/>
      <c r="H180" s="60"/>
      <c r="I180" s="97"/>
      <c r="J180" s="97"/>
      <c r="K180" s="30">
        <f t="shared" si="11"/>
        <v>5000000</v>
      </c>
      <c r="L180" s="5"/>
      <c r="M180" s="5"/>
      <c r="N180" s="5"/>
      <c r="O180" s="5"/>
      <c r="P180" s="19"/>
      <c r="Q180" s="5"/>
    </row>
    <row r="181" spans="1:17" ht="116.25" customHeight="1" x14ac:dyDescent="0.3">
      <c r="A181" s="66" t="s">
        <v>315</v>
      </c>
      <c r="B181" s="53" t="s">
        <v>317</v>
      </c>
      <c r="C181" s="90"/>
      <c r="D181" s="5"/>
      <c r="E181" s="5"/>
      <c r="F181" s="114">
        <v>5000000</v>
      </c>
      <c r="G181" s="97"/>
      <c r="H181" s="60"/>
      <c r="I181" s="97"/>
      <c r="J181" s="97"/>
      <c r="K181" s="30">
        <f t="shared" si="11"/>
        <v>5000000</v>
      </c>
      <c r="L181" s="5"/>
      <c r="M181" s="5"/>
      <c r="N181" s="5"/>
      <c r="O181" s="5"/>
      <c r="P181" s="19"/>
      <c r="Q181" s="5"/>
    </row>
    <row r="182" spans="1:17" ht="116.25" customHeight="1" x14ac:dyDescent="0.3">
      <c r="A182" s="66" t="s">
        <v>309</v>
      </c>
      <c r="B182" s="53" t="s">
        <v>310</v>
      </c>
      <c r="C182" s="90">
        <v>4999680</v>
      </c>
      <c r="D182" s="5"/>
      <c r="E182" s="5"/>
      <c r="F182" s="60"/>
      <c r="G182" s="97"/>
      <c r="H182" s="60"/>
      <c r="I182" s="97"/>
      <c r="J182" s="97"/>
      <c r="K182" s="30">
        <f t="shared" si="11"/>
        <v>4999680</v>
      </c>
      <c r="L182" s="5"/>
      <c r="M182" s="5"/>
      <c r="N182" s="5"/>
      <c r="O182" s="5"/>
      <c r="P182" s="19"/>
      <c r="Q182" s="5"/>
    </row>
    <row r="183" spans="1:17" ht="116.25" customHeight="1" x14ac:dyDescent="0.3">
      <c r="A183" s="66" t="s">
        <v>311</v>
      </c>
      <c r="B183" s="53" t="s">
        <v>312</v>
      </c>
      <c r="C183" s="90">
        <v>4999680</v>
      </c>
      <c r="D183" s="5"/>
      <c r="E183" s="5"/>
      <c r="F183" s="60"/>
      <c r="G183" s="97"/>
      <c r="H183" s="60"/>
      <c r="I183" s="97"/>
      <c r="J183" s="97"/>
      <c r="K183" s="30">
        <f t="shared" si="11"/>
        <v>4999680</v>
      </c>
      <c r="L183" s="5"/>
      <c r="M183" s="5"/>
      <c r="N183" s="5"/>
      <c r="O183" s="5"/>
      <c r="P183" s="19"/>
      <c r="Q183" s="5"/>
    </row>
    <row r="184" spans="1:17" ht="40.5" customHeight="1" x14ac:dyDescent="0.3">
      <c r="A184" s="73" t="s">
        <v>212</v>
      </c>
      <c r="B184" s="57" t="s">
        <v>108</v>
      </c>
      <c r="C184" s="54">
        <v>222089</v>
      </c>
      <c r="D184" s="5"/>
      <c r="E184" s="102"/>
      <c r="F184" s="5"/>
      <c r="G184" s="80"/>
      <c r="H184" s="5"/>
      <c r="I184" s="5">
        <v>276087</v>
      </c>
      <c r="J184" s="80"/>
      <c r="K184" s="30">
        <f t="shared" si="11"/>
        <v>498176</v>
      </c>
      <c r="L184" s="5"/>
      <c r="M184" s="5">
        <f>N184-L184</f>
        <v>0</v>
      </c>
      <c r="N184" s="5"/>
      <c r="O184" s="5"/>
      <c r="P184" s="19">
        <f>Q184-O184</f>
        <v>0</v>
      </c>
      <c r="Q184" s="5"/>
    </row>
    <row r="185" spans="1:17" ht="62.25" customHeight="1" x14ac:dyDescent="0.3">
      <c r="A185" s="74" t="s">
        <v>211</v>
      </c>
      <c r="B185" s="59" t="s">
        <v>109</v>
      </c>
      <c r="C185" s="90">
        <v>222089</v>
      </c>
      <c r="D185" s="5"/>
      <c r="E185" s="5"/>
      <c r="F185" s="102"/>
      <c r="G185" s="97"/>
      <c r="H185" s="111"/>
      <c r="I185" s="111">
        <f>I186+I190</f>
        <v>276087</v>
      </c>
      <c r="J185" s="97"/>
      <c r="K185" s="30">
        <f t="shared" si="11"/>
        <v>498176</v>
      </c>
      <c r="L185" s="5">
        <v>0</v>
      </c>
      <c r="M185" s="5">
        <f>N185-L185</f>
        <v>0</v>
      </c>
      <c r="N185" s="5">
        <v>0</v>
      </c>
      <c r="O185" s="5">
        <v>0</v>
      </c>
      <c r="P185" s="19">
        <f>Q185-O185</f>
        <v>0</v>
      </c>
      <c r="Q185" s="5">
        <v>0</v>
      </c>
    </row>
    <row r="186" spans="1:17" ht="61.5" customHeight="1" x14ac:dyDescent="0.3">
      <c r="A186" s="82"/>
      <c r="B186" s="59" t="s">
        <v>173</v>
      </c>
      <c r="C186" s="92">
        <v>222089</v>
      </c>
      <c r="D186" s="5"/>
      <c r="E186" s="5"/>
      <c r="F186" s="102"/>
      <c r="G186" s="97"/>
      <c r="H186" s="111"/>
      <c r="I186" s="61">
        <v>5250</v>
      </c>
      <c r="J186" s="97"/>
      <c r="K186" s="30">
        <f t="shared" si="11"/>
        <v>227339</v>
      </c>
      <c r="L186" s="5"/>
      <c r="M186" s="5"/>
      <c r="N186" s="5"/>
      <c r="O186" s="5"/>
      <c r="P186" s="19"/>
      <c r="Q186" s="5"/>
    </row>
    <row r="187" spans="1:17" ht="73.5" hidden="1" customHeight="1" x14ac:dyDescent="0.3">
      <c r="A187" s="77" t="s">
        <v>119</v>
      </c>
      <c r="B187" s="48" t="s">
        <v>120</v>
      </c>
      <c r="C187" s="92"/>
      <c r="D187" s="19"/>
      <c r="E187" s="5"/>
      <c r="F187" s="60"/>
      <c r="G187" s="97"/>
      <c r="H187" s="111"/>
      <c r="I187" s="105"/>
      <c r="J187" s="97"/>
      <c r="K187" s="30">
        <f t="shared" si="11"/>
        <v>0</v>
      </c>
      <c r="L187" s="5"/>
      <c r="M187" s="5"/>
      <c r="N187" s="5"/>
      <c r="O187" s="5"/>
      <c r="P187" s="19"/>
      <c r="Q187" s="5"/>
    </row>
    <row r="188" spans="1:17" ht="73.5" hidden="1" customHeight="1" x14ac:dyDescent="0.3">
      <c r="A188" s="78" t="s">
        <v>190</v>
      </c>
      <c r="B188" s="47" t="s">
        <v>110</v>
      </c>
      <c r="C188" s="92"/>
      <c r="D188" s="19"/>
      <c r="E188" s="5"/>
      <c r="F188" s="60"/>
      <c r="G188" s="97"/>
      <c r="H188" s="111"/>
      <c r="I188" s="105"/>
      <c r="J188" s="97"/>
      <c r="K188" s="30">
        <f t="shared" si="11"/>
        <v>0</v>
      </c>
      <c r="L188" s="5"/>
      <c r="M188" s="5"/>
      <c r="N188" s="5"/>
      <c r="O188" s="5"/>
      <c r="P188" s="19"/>
      <c r="Q188" s="5"/>
    </row>
    <row r="189" spans="1:17" ht="96" hidden="1" customHeight="1" x14ac:dyDescent="0.3">
      <c r="A189" s="78" t="s">
        <v>174</v>
      </c>
      <c r="B189" s="47" t="s">
        <v>191</v>
      </c>
      <c r="C189" s="92"/>
      <c r="D189" s="105"/>
      <c r="E189" s="60"/>
      <c r="F189" s="60"/>
      <c r="G189" s="80"/>
      <c r="H189" s="112"/>
      <c r="I189" s="5"/>
      <c r="J189" s="80"/>
      <c r="K189" s="30">
        <f t="shared" si="11"/>
        <v>0</v>
      </c>
      <c r="L189" s="5"/>
      <c r="M189" s="5">
        <f>N189-L189</f>
        <v>0</v>
      </c>
      <c r="N189" s="5"/>
      <c r="O189" s="5"/>
      <c r="P189" s="19">
        <f>Q189-O189</f>
        <v>0</v>
      </c>
      <c r="Q189" s="5"/>
    </row>
    <row r="190" spans="1:17" ht="96" customHeight="1" x14ac:dyDescent="0.3">
      <c r="A190" s="78"/>
      <c r="B190" s="47" t="s">
        <v>338</v>
      </c>
      <c r="C190" s="92"/>
      <c r="D190" s="105"/>
      <c r="E190" s="60"/>
      <c r="F190" s="60"/>
      <c r="G190" s="80"/>
      <c r="H190" s="112"/>
      <c r="I190" s="5">
        <v>270837</v>
      </c>
      <c r="J190" s="80"/>
      <c r="K190" s="30">
        <f t="shared" si="11"/>
        <v>270837</v>
      </c>
      <c r="L190" s="5"/>
      <c r="M190" s="5"/>
      <c r="N190" s="5"/>
      <c r="O190" s="5"/>
      <c r="P190" s="19"/>
      <c r="Q190" s="5"/>
    </row>
    <row r="191" spans="1:17" ht="96" customHeight="1" x14ac:dyDescent="0.3">
      <c r="A191" s="78"/>
      <c r="B191" s="47" t="s">
        <v>194</v>
      </c>
      <c r="C191" s="92">
        <v>198263</v>
      </c>
      <c r="D191" s="105"/>
      <c r="E191" s="111"/>
      <c r="F191" s="60"/>
      <c r="G191" s="80"/>
      <c r="H191" s="112"/>
      <c r="I191" s="80"/>
      <c r="J191" s="80"/>
      <c r="K191" s="30">
        <f t="shared" si="11"/>
        <v>198263</v>
      </c>
      <c r="L191" s="5"/>
      <c r="M191" s="5"/>
      <c r="N191" s="5"/>
      <c r="O191" s="5"/>
      <c r="P191" s="19"/>
      <c r="Q191" s="5"/>
    </row>
    <row r="192" spans="1:17" ht="27.75" customHeight="1" x14ac:dyDescent="0.3">
      <c r="A192" s="79"/>
      <c r="B192" s="17" t="s">
        <v>52</v>
      </c>
      <c r="C192" s="30">
        <f>C109+C7</f>
        <v>181765726.31999999</v>
      </c>
      <c r="D192" s="30">
        <f>D7+D109</f>
        <v>108745.8</v>
      </c>
      <c r="E192" s="30">
        <f>E109+E7</f>
        <v>1789556</v>
      </c>
      <c r="F192" s="30">
        <f>F109+F7</f>
        <v>9284406.6400000006</v>
      </c>
      <c r="G192" s="94"/>
      <c r="H192" s="30">
        <f>H109+H7</f>
        <v>1803292</v>
      </c>
      <c r="I192" s="30">
        <f>I109+I7</f>
        <v>4757605.4000000004</v>
      </c>
      <c r="J192" s="30">
        <f>J7+J109</f>
        <v>355416.37999999989</v>
      </c>
      <c r="K192" s="30">
        <f t="shared" si="11"/>
        <v>199864748.53999999</v>
      </c>
      <c r="L192" s="14" t="e">
        <f>L109+L7</f>
        <v>#REF!</v>
      </c>
      <c r="M192" s="14" t="e">
        <f>N192-L192</f>
        <v>#REF!</v>
      </c>
      <c r="N192" s="14" t="e">
        <f>N109+N7</f>
        <v>#REF!</v>
      </c>
      <c r="O192" s="14" t="e">
        <f>O109+O7</f>
        <v>#REF!</v>
      </c>
      <c r="P192" s="14" t="e">
        <f>Q192-O192</f>
        <v>#REF!</v>
      </c>
      <c r="Q192" s="14" t="e">
        <f>Q109+Q7</f>
        <v>#REF!</v>
      </c>
    </row>
    <row r="193" spans="1:17" x14ac:dyDescent="0.3">
      <c r="A193" s="25"/>
      <c r="B193" s="34"/>
      <c r="C193" s="34"/>
      <c r="D193" s="34"/>
      <c r="E193" s="34"/>
      <c r="F193" s="34"/>
      <c r="G193" s="34"/>
      <c r="H193" s="34"/>
      <c r="I193" s="34"/>
      <c r="J193" s="34"/>
      <c r="K193" s="35"/>
      <c r="L193" s="6"/>
      <c r="M193" s="6"/>
      <c r="N193" s="6"/>
      <c r="O193" s="6"/>
      <c r="P193" s="6"/>
      <c r="Q193" s="6"/>
    </row>
    <row r="194" spans="1:17" x14ac:dyDescent="0.3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5"/>
      <c r="L194" s="21"/>
      <c r="M194" s="6"/>
      <c r="N194" s="6"/>
      <c r="O194" s="21"/>
      <c r="P194" s="6"/>
      <c r="Q194" s="6"/>
    </row>
    <row r="195" spans="1:17" x14ac:dyDescent="0.3">
      <c r="K195" s="25"/>
      <c r="L195" s="1"/>
      <c r="M195" s="1"/>
      <c r="N195" s="1"/>
      <c r="O195" s="1"/>
      <c r="P195" s="1"/>
      <c r="Q195" s="1"/>
    </row>
    <row r="196" spans="1:17" x14ac:dyDescent="0.3">
      <c r="K196" s="25"/>
      <c r="L196" s="1"/>
      <c r="M196" s="1"/>
      <c r="N196" s="1"/>
      <c r="O196" s="1"/>
      <c r="P196" s="1"/>
      <c r="Q196" s="1"/>
    </row>
  </sheetData>
  <autoFilter ref="A6:Q192"/>
  <mergeCells count="17">
    <mergeCell ref="E3:E5"/>
    <mergeCell ref="F3:F5"/>
    <mergeCell ref="A3:A5"/>
    <mergeCell ref="B3:B5"/>
    <mergeCell ref="G3:G5"/>
    <mergeCell ref="H3:H5"/>
    <mergeCell ref="D3:D5"/>
    <mergeCell ref="I3:I5"/>
    <mergeCell ref="J3:J5"/>
    <mergeCell ref="A1:Q1"/>
    <mergeCell ref="P3:P5"/>
    <mergeCell ref="Q3:Q5"/>
    <mergeCell ref="M3:M5"/>
    <mergeCell ref="N3:N5"/>
    <mergeCell ref="O3:O5"/>
    <mergeCell ref="L3:L5"/>
    <mergeCell ref="K2:L2"/>
  </mergeCells>
  <pageMargins left="0.39370078740157483" right="0.39370078740157483" top="0.47244094488188981" bottom="0.31496062992125984" header="0.27559055118110237" footer="0.27559055118110237"/>
  <pageSetup paperSize="9" scale="48" fitToHeight="0" orientation="landscape" r:id="rId1"/>
  <headerFooter>
    <oddHeader>&amp;C&amp;P</oddHeader>
  </headerFooter>
  <rowBreaks count="1" manualBreakCount="1">
    <brk id="1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Администратор</cp:lastModifiedBy>
  <cp:lastPrinted>2020-03-24T06:53:03Z</cp:lastPrinted>
  <dcterms:created xsi:type="dcterms:W3CDTF">2012-04-06T11:02:09Z</dcterms:created>
  <dcterms:modified xsi:type="dcterms:W3CDTF">2022-04-01T09:29:26Z</dcterms:modified>
</cp:coreProperties>
</file>