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МАТЕРИАЛЫ К ПРОЕКТУ БЮДЖЕТА\"/>
    </mc:Choice>
  </mc:AlternateContent>
  <bookViews>
    <workbookView xWindow="-15" yWindow="6810" windowWidth="19320" windowHeight="6510" tabRatio="644"/>
  </bookViews>
  <sheets>
    <sheet name="Регион ФФПП 2022" sheetId="115" r:id="rId1"/>
    <sheet name="ИНП 2022" sheetId="61" r:id="rId2"/>
    <sheet name="ИБР 2022" sheetId="94" r:id="rId3"/>
    <sheet name="Регион сбалансир 2022" sheetId="117" r:id="rId4"/>
  </sheets>
  <definedNames>
    <definedName name="_xlnm.Print_Titles" localSheetId="2">'ИБР 2022'!$A:$B</definedName>
    <definedName name="_xlnm.Print_Titles" localSheetId="1">'ИНП 2022'!$A:$B,'ИНП 2022'!$3:$8</definedName>
    <definedName name="_xlnm.Print_Titles" localSheetId="3">'Регион сбалансир 2022'!$A:$B</definedName>
    <definedName name="_xlnm.Print_Titles" localSheetId="0">'Регион ФФПП 2022'!$A:$B</definedName>
    <definedName name="_xlnm.Print_Area" localSheetId="2">'ИБР 2022'!$A$1:$AR$20</definedName>
    <definedName name="_xlnm.Print_Area" localSheetId="1">'ИНП 2022'!$A$1:$U$20</definedName>
    <definedName name="_xlnm.Print_Area" localSheetId="3">'Регион сбалансир 2022'!$A$1:$L$24</definedName>
    <definedName name="_xlnm.Print_Area" localSheetId="0">'Регион ФФПП 2022'!$A$1:$O$24</definedName>
  </definedNames>
  <calcPr calcId="162913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R9" i="94" l="1"/>
  <c r="E9" i="94"/>
  <c r="N9" i="94"/>
  <c r="S9" i="61"/>
  <c r="G9" i="61"/>
  <c r="E13" i="117"/>
  <c r="C12" i="94"/>
  <c r="E12" i="94"/>
  <c r="N12" i="94"/>
  <c r="R12" i="94"/>
  <c r="X12" i="94"/>
  <c r="Z12" i="94"/>
  <c r="G12" i="94"/>
  <c r="I12" i="94"/>
  <c r="L12" i="94"/>
  <c r="AI12" i="94"/>
  <c r="AL12" i="94"/>
  <c r="AO12" i="94"/>
  <c r="AO20" i="94" s="1"/>
  <c r="C13" i="94"/>
  <c r="N13" i="94"/>
  <c r="P13" i="94"/>
  <c r="R13" i="94"/>
  <c r="V13" i="94"/>
  <c r="AB13" i="94"/>
  <c r="AD13" i="94"/>
  <c r="G13" i="94"/>
  <c r="I13" i="94" s="1"/>
  <c r="L13" i="94"/>
  <c r="AI13" i="94"/>
  <c r="AL13" i="94"/>
  <c r="AO13" i="94"/>
  <c r="C14" i="94"/>
  <c r="N14" i="94"/>
  <c r="E14" i="94"/>
  <c r="R14" i="94"/>
  <c r="T14" i="94"/>
  <c r="X14" i="94"/>
  <c r="AB14" i="94"/>
  <c r="G14" i="94"/>
  <c r="I14" i="94" s="1"/>
  <c r="L14" i="94"/>
  <c r="AI14" i="94"/>
  <c r="AL14" i="94"/>
  <c r="AO14" i="94"/>
  <c r="C15" i="94"/>
  <c r="P15" i="94"/>
  <c r="V15" i="94"/>
  <c r="AB15" i="94"/>
  <c r="G15" i="94"/>
  <c r="I15" i="94"/>
  <c r="L15" i="94"/>
  <c r="AI15" i="94"/>
  <c r="AL15" i="94"/>
  <c r="AO15" i="94"/>
  <c r="C16" i="94"/>
  <c r="E16" i="94" s="1"/>
  <c r="G16" i="94"/>
  <c r="I16" i="94" s="1"/>
  <c r="L16" i="94"/>
  <c r="AI16" i="94"/>
  <c r="AL16" i="94"/>
  <c r="AO16" i="94"/>
  <c r="C17" i="94"/>
  <c r="P17" i="94" s="1"/>
  <c r="E17" i="94"/>
  <c r="X17" i="94"/>
  <c r="AB17" i="94"/>
  <c r="G17" i="94"/>
  <c r="I17" i="94"/>
  <c r="L17" i="94"/>
  <c r="AI17" i="94"/>
  <c r="AL17" i="94"/>
  <c r="AO17" i="94"/>
  <c r="C18" i="94"/>
  <c r="N18" i="94" s="1"/>
  <c r="T18" i="94"/>
  <c r="G18" i="94"/>
  <c r="I18" i="94" s="1"/>
  <c r="L18" i="94"/>
  <c r="AI18" i="94"/>
  <c r="AL18" i="94"/>
  <c r="AO18" i="94"/>
  <c r="C19" i="94"/>
  <c r="G19" i="94"/>
  <c r="I19" i="94"/>
  <c r="L19" i="94"/>
  <c r="AI19" i="94"/>
  <c r="AL19" i="94"/>
  <c r="AO19" i="94"/>
  <c r="G12" i="61"/>
  <c r="K12" i="61"/>
  <c r="O12" i="61"/>
  <c r="S12" i="61"/>
  <c r="T12" i="61" s="1"/>
  <c r="G13" i="61"/>
  <c r="K13" i="61"/>
  <c r="O13" i="61"/>
  <c r="T13" i="61"/>
  <c r="F17" i="115" s="1"/>
  <c r="H17" i="115" s="1"/>
  <c r="S13" i="61"/>
  <c r="G14" i="61"/>
  <c r="K14" i="61"/>
  <c r="O14" i="61"/>
  <c r="S14" i="61"/>
  <c r="G15" i="61"/>
  <c r="K15" i="61"/>
  <c r="O15" i="61"/>
  <c r="S15" i="61"/>
  <c r="G16" i="61"/>
  <c r="T16" i="61" s="1"/>
  <c r="F20" i="115" s="1"/>
  <c r="H20" i="115" s="1"/>
  <c r="K16" i="61"/>
  <c r="O16" i="61"/>
  <c r="S16" i="61"/>
  <c r="G17" i="61"/>
  <c r="K17" i="61"/>
  <c r="T17" i="61"/>
  <c r="F21" i="115" s="1"/>
  <c r="H21" i="115" s="1"/>
  <c r="O17" i="61"/>
  <c r="S17" i="61"/>
  <c r="G18" i="61"/>
  <c r="K18" i="61"/>
  <c r="O18" i="61"/>
  <c r="S18" i="61"/>
  <c r="G19" i="61"/>
  <c r="K19" i="61"/>
  <c r="O19" i="61"/>
  <c r="T19" i="61" s="1"/>
  <c r="S19" i="61"/>
  <c r="C20" i="61"/>
  <c r="G9" i="94"/>
  <c r="I9" i="94"/>
  <c r="G10" i="94"/>
  <c r="I10" i="94" s="1"/>
  <c r="G11" i="94"/>
  <c r="I11" i="94"/>
  <c r="AP11" i="94" s="1"/>
  <c r="S11" i="61"/>
  <c r="S10" i="61"/>
  <c r="O11" i="61"/>
  <c r="O10" i="61"/>
  <c r="O20" i="61" s="1"/>
  <c r="O9" i="61"/>
  <c r="G10" i="61"/>
  <c r="G11" i="61"/>
  <c r="K9" i="61"/>
  <c r="K20" i="61" s="1"/>
  <c r="K10" i="61"/>
  <c r="K11" i="61"/>
  <c r="Z10" i="94"/>
  <c r="N10" i="94"/>
  <c r="AP10" i="94" s="1"/>
  <c r="R10" i="94"/>
  <c r="L10" i="94"/>
  <c r="AI10" i="94"/>
  <c r="AL10" i="94"/>
  <c r="AO10" i="94"/>
  <c r="X9" i="94"/>
  <c r="AD9" i="94"/>
  <c r="L9" i="94"/>
  <c r="AI9" i="94"/>
  <c r="AI20" i="94" s="1"/>
  <c r="AL9" i="94"/>
  <c r="AL20" i="94" s="1"/>
  <c r="AO9" i="94"/>
  <c r="Z11" i="94"/>
  <c r="E11" i="94"/>
  <c r="R11" i="94"/>
  <c r="L11" i="94"/>
  <c r="AI11" i="94"/>
  <c r="AL11" i="94"/>
  <c r="AO11" i="94"/>
  <c r="C16" i="115"/>
  <c r="C17" i="115"/>
  <c r="C18" i="115"/>
  <c r="C19" i="115"/>
  <c r="C20" i="115"/>
  <c r="C24" i="115" s="1"/>
  <c r="C21" i="115"/>
  <c r="C22" i="115"/>
  <c r="C23" i="115"/>
  <c r="L12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J18" i="117"/>
  <c r="J19" i="117"/>
  <c r="J20" i="117"/>
  <c r="J21" i="117"/>
  <c r="J22" i="117"/>
  <c r="J23" i="117"/>
  <c r="J13" i="117"/>
  <c r="E14" i="117"/>
  <c r="K14" i="117"/>
  <c r="E15" i="117"/>
  <c r="E16" i="117"/>
  <c r="K16" i="117" s="1"/>
  <c r="E17" i="117"/>
  <c r="K17" i="117" s="1"/>
  <c r="E18" i="117"/>
  <c r="K18" i="117" s="1"/>
  <c r="E19" i="117"/>
  <c r="K19" i="117" s="1"/>
  <c r="E20" i="117"/>
  <c r="K20" i="117"/>
  <c r="E21" i="117"/>
  <c r="K21" i="117" s="1"/>
  <c r="E22" i="117"/>
  <c r="K22" i="117" s="1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Z51" i="94" s="1"/>
  <c r="X36" i="94"/>
  <c r="V36" i="94"/>
  <c r="Z35" i="94"/>
  <c r="X35" i="94"/>
  <c r="V35" i="94"/>
  <c r="Z34" i="94"/>
  <c r="X34" i="94"/>
  <c r="V34" i="94"/>
  <c r="Z33" i="94"/>
  <c r="X33" i="94"/>
  <c r="V33" i="94"/>
  <c r="Z32" i="94"/>
  <c r="X32" i="94"/>
  <c r="X51" i="94" s="1"/>
  <c r="V32" i="94"/>
  <c r="AE20" i="94"/>
  <c r="AF20" i="94"/>
  <c r="F20" i="94"/>
  <c r="L20" i="61"/>
  <c r="H20" i="61"/>
  <c r="D20" i="61"/>
  <c r="X10" i="94"/>
  <c r="E10" i="94"/>
  <c r="T10" i="94"/>
  <c r="V10" i="94"/>
  <c r="AD18" i="94"/>
  <c r="V16" i="94"/>
  <c r="AD14" i="94"/>
  <c r="V14" i="94"/>
  <c r="AD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L20" i="94"/>
  <c r="E15" i="94"/>
  <c r="R15" i="94"/>
  <c r="X15" i="94"/>
  <c r="AD15" i="94"/>
  <c r="N15" i="94"/>
  <c r="AP15" i="94" s="1"/>
  <c r="T15" i="94"/>
  <c r="Z15" i="94"/>
  <c r="K13" i="117"/>
  <c r="G20" i="94"/>
  <c r="K15" i="117"/>
  <c r="K24" i="117" s="1"/>
  <c r="J24" i="117"/>
  <c r="K23" i="117"/>
  <c r="Z17" i="94"/>
  <c r="Z13" i="94"/>
  <c r="T13" i="94"/>
  <c r="T12" i="94"/>
  <c r="S20" i="61"/>
  <c r="T10" i="61"/>
  <c r="L15" i="117" l="1"/>
  <c r="L18" i="117"/>
  <c r="L23" i="117"/>
  <c r="L19" i="117"/>
  <c r="L21" i="117"/>
  <c r="AQ11" i="94"/>
  <c r="AQ15" i="94"/>
  <c r="L22" i="117"/>
  <c r="I20" i="94"/>
  <c r="F23" i="115"/>
  <c r="AQ10" i="94"/>
  <c r="F16" i="115"/>
  <c r="L20" i="117"/>
  <c r="L17" i="117"/>
  <c r="P19" i="94"/>
  <c r="X19" i="94"/>
  <c r="E24" i="117"/>
  <c r="T15" i="61"/>
  <c r="T14" i="61"/>
  <c r="Z19" i="94"/>
  <c r="N19" i="94"/>
  <c r="AB18" i="94"/>
  <c r="P18" i="94"/>
  <c r="R17" i="94"/>
  <c r="P16" i="94"/>
  <c r="AD19" i="94"/>
  <c r="X16" i="94"/>
  <c r="T16" i="94"/>
  <c r="T20" i="94" s="1"/>
  <c r="F14" i="115"/>
  <c r="AB16" i="94"/>
  <c r="AB20" i="94" s="1"/>
  <c r="L14" i="117"/>
  <c r="V19" i="94"/>
  <c r="E19" i="94"/>
  <c r="Z18" i="94"/>
  <c r="AD17" i="94"/>
  <c r="P14" i="94"/>
  <c r="AP14" i="94" s="1"/>
  <c r="Z14" i="94"/>
  <c r="Z20" i="94" s="1"/>
  <c r="E13" i="94"/>
  <c r="X13" i="94"/>
  <c r="X20" i="94" s="1"/>
  <c r="P12" i="94"/>
  <c r="P20" i="94" s="1"/>
  <c r="V12" i="94"/>
  <c r="C20" i="94"/>
  <c r="AB12" i="94"/>
  <c r="V51" i="94"/>
  <c r="AP9" i="94"/>
  <c r="T19" i="94"/>
  <c r="E18" i="94"/>
  <c r="X18" i="94"/>
  <c r="V18" i="94"/>
  <c r="N16" i="94"/>
  <c r="AP16" i="94" s="1"/>
  <c r="Z16" i="94"/>
  <c r="T9" i="61"/>
  <c r="L13" i="117"/>
  <c r="L24" i="117" s="1"/>
  <c r="AD16" i="94"/>
  <c r="AD20" i="94" s="1"/>
  <c r="L16" i="117"/>
  <c r="T11" i="61"/>
  <c r="T18" i="61"/>
  <c r="AB19" i="94"/>
  <c r="R19" i="94"/>
  <c r="R18" i="94"/>
  <c r="N17" i="94"/>
  <c r="V17" i="94"/>
  <c r="T17" i="94"/>
  <c r="R16" i="94"/>
  <c r="R20" i="94" s="1"/>
  <c r="G20" i="61"/>
  <c r="AQ14" i="94" l="1"/>
  <c r="AQ16" i="94"/>
  <c r="E20" i="94"/>
  <c r="AP13" i="94"/>
  <c r="F19" i="115"/>
  <c r="H16" i="115"/>
  <c r="F15" i="115"/>
  <c r="F13" i="115"/>
  <c r="T20" i="61"/>
  <c r="AQ9" i="94"/>
  <c r="AQ20" i="94" s="1"/>
  <c r="AP20" i="94"/>
  <c r="AR9" i="94" s="1"/>
  <c r="E13" i="115" s="1"/>
  <c r="V20" i="94"/>
  <c r="AP19" i="94"/>
  <c r="H14" i="115"/>
  <c r="N20" i="94"/>
  <c r="AP12" i="94"/>
  <c r="AP17" i="94"/>
  <c r="U18" i="61"/>
  <c r="D22" i="115" s="1"/>
  <c r="F22" i="115"/>
  <c r="AP18" i="94"/>
  <c r="F18" i="115"/>
  <c r="U14" i="61"/>
  <c r="D18" i="115" s="1"/>
  <c r="H23" i="115"/>
  <c r="U20" i="61" l="1"/>
  <c r="D24" i="115" s="1"/>
  <c r="U16" i="61"/>
  <c r="D20" i="115" s="1"/>
  <c r="U12" i="61"/>
  <c r="D16" i="115" s="1"/>
  <c r="U13" i="61"/>
  <c r="D17" i="115" s="1"/>
  <c r="U19" i="61"/>
  <c r="D23" i="115" s="1"/>
  <c r="I23" i="115" s="1"/>
  <c r="U10" i="61"/>
  <c r="D14" i="115" s="1"/>
  <c r="U17" i="61"/>
  <c r="D21" i="115" s="1"/>
  <c r="AQ12" i="94"/>
  <c r="AR12" i="94"/>
  <c r="E16" i="115" s="1"/>
  <c r="G16" i="115" s="1"/>
  <c r="AR19" i="94"/>
  <c r="E23" i="115" s="1"/>
  <c r="G23" i="115" s="1"/>
  <c r="AQ19" i="94"/>
  <c r="H15" i="115"/>
  <c r="U15" i="61"/>
  <c r="D19" i="115" s="1"/>
  <c r="AR20" i="94"/>
  <c r="E24" i="115" s="1"/>
  <c r="AR11" i="94"/>
  <c r="E15" i="115" s="1"/>
  <c r="G15" i="115" s="1"/>
  <c r="AR15" i="94"/>
  <c r="E19" i="115" s="1"/>
  <c r="AR10" i="94"/>
  <c r="E14" i="115" s="1"/>
  <c r="G14" i="115" s="1"/>
  <c r="AR18" i="94"/>
  <c r="E22" i="115" s="1"/>
  <c r="I22" i="115" s="1"/>
  <c r="AQ18" i="94"/>
  <c r="H22" i="115"/>
  <c r="G22" i="115"/>
  <c r="U9" i="61"/>
  <c r="D13" i="115" s="1"/>
  <c r="I13" i="115" s="1"/>
  <c r="U11" i="61"/>
  <c r="D15" i="115" s="1"/>
  <c r="I15" i="115" s="1"/>
  <c r="G19" i="115"/>
  <c r="H19" i="115"/>
  <c r="AR16" i="94"/>
  <c r="E20" i="115" s="1"/>
  <c r="G20" i="115" s="1"/>
  <c r="AQ13" i="94"/>
  <c r="AR13" i="94"/>
  <c r="E17" i="115" s="1"/>
  <c r="G17" i="115" s="1"/>
  <c r="H18" i="115"/>
  <c r="AR17" i="94"/>
  <c r="E21" i="115" s="1"/>
  <c r="G21" i="115" s="1"/>
  <c r="AQ17" i="94"/>
  <c r="H13" i="115"/>
  <c r="H24" i="115" s="1"/>
  <c r="G13" i="115"/>
  <c r="F24" i="115"/>
  <c r="J2" i="115" s="1"/>
  <c r="AR14" i="94"/>
  <c r="E18" i="115" s="1"/>
  <c r="I18" i="115" s="1"/>
  <c r="J18" i="115" l="1"/>
  <c r="J22" i="115"/>
  <c r="G18" i="115"/>
  <c r="J13" i="115"/>
  <c r="I24" i="115"/>
  <c r="I21" i="115"/>
  <c r="I16" i="115"/>
  <c r="I19" i="115"/>
  <c r="I14" i="115"/>
  <c r="I20" i="115"/>
  <c r="J23" i="115"/>
  <c r="G24" i="115"/>
  <c r="J15" i="115"/>
  <c r="I17" i="115"/>
  <c r="J20" i="115" l="1"/>
  <c r="J16" i="115"/>
  <c r="J14" i="115"/>
  <c r="J21" i="115"/>
  <c r="J17" i="115"/>
  <c r="J19" i="115"/>
  <c r="J24" i="115"/>
  <c r="K18" i="115" s="1"/>
  <c r="K17" i="115" l="1"/>
  <c r="K21" i="115"/>
  <c r="K15" i="115"/>
  <c r="K20" i="115"/>
  <c r="K19" i="115"/>
  <c r="K13" i="115"/>
  <c r="K22" i="115"/>
  <c r="K14" i="115"/>
  <c r="K23" i="115"/>
  <c r="K16" i="115"/>
  <c r="L22" i="115" l="1"/>
  <c r="L15" i="115"/>
  <c r="L16" i="115"/>
  <c r="K24" i="115"/>
  <c r="L18" i="115" s="1"/>
  <c r="L13" i="115"/>
  <c r="L21" i="115"/>
  <c r="L19" i="115"/>
  <c r="L17" i="115"/>
  <c r="L14" i="115"/>
  <c r="L20" i="115"/>
  <c r="L24" i="115" l="1"/>
  <c r="N13" i="115"/>
  <c r="M13" i="115"/>
  <c r="N19" i="115"/>
  <c r="O19" i="115" s="1"/>
  <c r="M19" i="115"/>
  <c r="N16" i="115"/>
  <c r="O16" i="115" s="1"/>
  <c r="M16" i="115"/>
  <c r="N20" i="115"/>
  <c r="O20" i="115" s="1"/>
  <c r="M20" i="115"/>
  <c r="N21" i="115"/>
  <c r="O21" i="115" s="1"/>
  <c r="M21" i="115"/>
  <c r="N15" i="115"/>
  <c r="O15" i="115" s="1"/>
  <c r="M15" i="115"/>
  <c r="N14" i="115"/>
  <c r="O14" i="115" s="1"/>
  <c r="M14" i="115"/>
  <c r="M22" i="115"/>
  <c r="N22" i="115"/>
  <c r="O22" i="115" s="1"/>
  <c r="N17" i="115"/>
  <c r="O17" i="115" s="1"/>
  <c r="M17" i="115"/>
  <c r="M18" i="115"/>
  <c r="N18" i="115"/>
  <c r="O18" i="115" s="1"/>
  <c r="L23" i="115"/>
  <c r="M23" i="115" l="1"/>
  <c r="N23" i="115"/>
  <c r="O23" i="115" s="1"/>
  <c r="M24" i="115"/>
  <c r="O13" i="115"/>
  <c r="O24" i="115" s="1"/>
  <c r="N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<sst xmlns="http://schemas.openxmlformats.org/spreadsheetml/2006/main" count="315" uniqueCount="166">
  <si>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</si>
  <si>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</si>
  <si>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</si>
  <si>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</si>
  <si>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</si>
  <si>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</si>
  <si>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</si>
  <si>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</si>
  <si>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</si>
  <si>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</si>
  <si>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</si>
  <si>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</si>
  <si>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</si>
  <si>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</si>
  <si>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</si>
  <si>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</si>
  <si>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</si>
  <si>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</si>
  <si>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</si>
  <si>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</si>
  <si>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</si>
  <si>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</si>
  <si>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</si>
  <si>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</si>
  <si>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</si>
  <si>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</si>
  <si>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</si>
  <si>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</si>
  <si>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</si>
  <si>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</si>
  <si>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</si>
  <si>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</si>
  <si>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</si>
  <si>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</si>
  <si>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</si>
  <si>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</si>
  <si>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</si>
  <si>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</si>
  <si>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</si>
  <si>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</si>
  <si>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</si>
  <si>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</si>
  <si>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</si>
  <si>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</si>
  <si>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</si>
  <si>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</si>
  <si>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</si>
  <si>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</si>
  <si>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</si>
  <si>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</si>
  <si>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</si>
  <si>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</si>
  <si>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</si>
  <si>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</si>
  <si>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</si>
  <si>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</si>
  <si>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</si>
  <si>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</si>
  <si>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</si>
  <si>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</si>
  <si>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</si>
  <si>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</si>
  <si>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</si>
  <si>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</si>
  <si>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</si>
  <si>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</si>
  <si>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</si>
  <si>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</si>
  <si>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</si>
  <si>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</si>
  <si>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</si>
  <si>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</si>
  <si>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</si>
  <si>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</si>
  <si>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</si>
  <si>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</si>
  <si>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</si>
  <si>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</si>
  <si>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</si>
  <si>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</si>
  <si>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</si>
  <si>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</si>
  <si>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</si>
  <si>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</si>
  <si>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</si>
  <si>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</si>
  <si>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</si>
  <si>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</si>
  <si>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</si>
  <si>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</si>
  <si>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</si>
  <si>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</si>
  <si>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</si>
  <si>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</si>
  <si>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</si>
  <si>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</si>
  <si>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</si>
  <si>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</si>
  <si>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</si>
  <si>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</si>
  <si>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</si>
  <si>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</si>
  <si>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</si>
  <si>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</si>
  <si>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</si>
  <si>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</si>
  <si>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</si>
  <si>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</si>
  <si>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</si>
  <si>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</si>
  <si>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</si>
  <si>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</si>
  <si>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</si>
  <si>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</si>
  <si>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</si>
  <si>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</si>
  <si>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</si>
  <si>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</si>
  <si>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</si>
  <si>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</si>
  <si>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</si>
  <si>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</si>
  <si>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</si>
  <si>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</si>
  <si>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</si>
  <si>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</si>
  <si>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</si>
  <si>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</si>
  <si>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</si>
  <si>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</si>
  <si>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</si>
  <si>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</si>
  <si>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</si>
  <si>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</si>
  <si>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</si>
  <si>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</si>
  <si>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</si>
  <si>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</si>
  <si>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</si>
  <si>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</si>
  <si>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</si>
  <si>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</si>
  <si>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</si>
  <si>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</si>
  <si>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</si>
  <si>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</si>
  <si>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</si>
  <si>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</si>
  <si>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</si>
  <si>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</si>
  <si>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</si>
  <si>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</si>
  <si>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</si>
  <si>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</si>
  <si>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</si>
  <si>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</si>
  <si>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</si>
  <si>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</si>
  <si>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</si>
  <si>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01.01.2019, чел.</t>
  </si>
  <si>
    <t>Численность постоянного населения на 1.01.2019, чел.</t>
  </si>
  <si>
    <t>предоставляемых за счет субвенций из областного бюджета, на 2022 год</t>
  </si>
  <si>
    <t>РАСЧЕТ индекса налогового потенциала на 2022 год</t>
  </si>
  <si>
    <t>РАСЧЕТ индекса бюджетных расходов на 2022 год</t>
  </si>
  <si>
    <t>за счет субвенций из областного бюджета, на 2022 год</t>
  </si>
  <si>
    <t xml:space="preserve">Доля налога в оценке ФОТ (2022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</si>
</sst>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1" formatCode="_-* #,##0.00_р_._-;\-* #,##0.00_р_._-;_-* &quot;-&quot;??_р_._-;_-@_-"/>
    <numFmt numFmtId="172" formatCode="0.000"/>
    <numFmt numFmtId="173" formatCode="0.0000"/>
    <numFmt numFmtId="174" formatCode="#,##0_ ;[Red]\-#,##0\ "/>
    <numFmt numFmtId="175" formatCode="#,##0.0_ ;[Red]\-#,##0.0\ "/>
    <numFmt numFmtId="176" formatCode="#,##0.000_ ;[Red]\-#,##0.000\ "/>
    <numFmt numFmtId="177" formatCode="#,##0.0000_ ;[Red]\-#,##0.0000\ "/>
    <numFmt numFmtId="178" formatCode="#,##0.00000_ ;[Red]\-#,##0.00000\ "/>
    <numFmt numFmtId="179" formatCode="#,##0.0"/>
    <numFmt numFmtId="180" formatCode="0.0"/>
    <numFmt numFmtId="181" formatCode="#,##0.00_ ;[Red]\-#,##0.00\ "/>
  </numFmts>
  <fonts count="57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  <font>
      <b/>
      <sz val="12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1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4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6" fontId="4" fillId="0" borderId="0" xfId="2" applyNumberFormat="1" applyFill="1"/>
    <xf numFmtId="174" fontId="4" fillId="0" borderId="0" xfId="2" applyNumberFormat="1" applyFill="1"/>
    <xf numFmtId="176" fontId="25" fillId="0" borderId="1" xfId="2" applyNumberFormat="1" applyFont="1" applyFill="1" applyBorder="1"/>
    <xf numFmtId="178" fontId="25" fillId="0" borderId="1" xfId="2" applyNumberFormat="1" applyFont="1" applyFill="1" applyBorder="1"/>
    <xf numFmtId="177" fontId="25" fillId="0" borderId="1" xfId="2" applyNumberFormat="1" applyFont="1" applyFill="1" applyBorder="1"/>
    <xf numFmtId="175" fontId="25" fillId="0" borderId="1" xfId="2" applyNumberFormat="1" applyFont="1" applyFill="1" applyBorder="1"/>
    <xf numFmtId="175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2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5" fontId="27" fillId="4" borderId="1" xfId="2" applyNumberFormat="1" applyFont="1" applyFill="1" applyBorder="1"/>
    <xf numFmtId="176" fontId="27" fillId="4" borderId="1" xfId="2" applyNumberFormat="1" applyFont="1" applyFill="1" applyBorder="1"/>
    <xf numFmtId="172" fontId="27" fillId="4" borderId="1" xfId="2" applyNumberFormat="1" applyFont="1" applyFill="1" applyBorder="1"/>
    <xf numFmtId="0" fontId="4" fillId="0" borderId="0" xfId="2" applyFont="1" applyAlignment="1">
      <alignment wrapText="1"/>
    </xf>
    <xf numFmtId="175" fontId="31" fillId="3" borderId="1" xfId="2" applyNumberFormat="1" applyFont="1" applyFill="1" applyBorder="1"/>
    <xf numFmtId="172" fontId="25" fillId="3" borderId="1" xfId="2" applyNumberFormat="1" applyFont="1" applyFill="1" applyBorder="1"/>
    <xf numFmtId="176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4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4" fontId="30" fillId="0" borderId="1" xfId="2" applyNumberFormat="1" applyFont="1" applyFill="1" applyBorder="1" applyAlignment="1">
      <alignment horizontal="right" wrapText="1"/>
    </xf>
    <xf numFmtId="178" fontId="5" fillId="0" borderId="1" xfId="2" applyNumberFormat="1" applyFont="1" applyFill="1" applyBorder="1" applyAlignment="1">
      <alignment wrapText="1"/>
    </xf>
    <xf numFmtId="172" fontId="4" fillId="0" borderId="0" xfId="2" applyNumberFormat="1" applyFont="1" applyAlignment="1">
      <alignment wrapText="1"/>
    </xf>
    <xf numFmtId="177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4" fontId="24" fillId="0" borderId="1" xfId="2" applyNumberFormat="1" applyFont="1" applyFill="1" applyBorder="1" applyAlignment="1">
      <alignment wrapText="1"/>
    </xf>
    <xf numFmtId="0" fontId="9" fillId="0" borderId="0" xfId="2" applyFont="1"/>
    <xf numFmtId="171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0" fontId="5" fillId="0" borderId="1" xfId="2" applyNumberFormat="1" applyFont="1" applyFill="1" applyBorder="1"/>
    <xf numFmtId="172" fontId="24" fillId="0" borderId="1" xfId="2" applyNumberFormat="1" applyFont="1" applyFill="1" applyBorder="1" applyProtection="1">
      <protection locked="0"/>
    </xf>
    <xf numFmtId="175" fontId="5" fillId="0" borderId="1" xfId="2" applyNumberFormat="1" applyFont="1" applyFill="1" applyBorder="1"/>
    <xf numFmtId="176" fontId="44" fillId="0" borderId="1" xfId="2" applyNumberFormat="1" applyFont="1" applyFill="1" applyBorder="1"/>
    <xf numFmtId="174" fontId="5" fillId="0" borderId="1" xfId="2" applyNumberFormat="1" applyFont="1" applyFill="1" applyBorder="1"/>
    <xf numFmtId="175" fontId="24" fillId="0" borderId="1" xfId="2" applyNumberFormat="1" applyFont="1" applyFill="1" applyBorder="1" applyProtection="1">
      <protection locked="0"/>
    </xf>
    <xf numFmtId="174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1" fontId="5" fillId="0" borderId="1" xfId="2" applyNumberFormat="1" applyFont="1" applyFill="1" applyBorder="1"/>
    <xf numFmtId="176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4" fontId="45" fillId="0" borderId="1" xfId="2" applyNumberFormat="1" applyFont="1" applyFill="1" applyBorder="1" applyProtection="1">
      <protection locked="0"/>
    </xf>
    <xf numFmtId="174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0" fontId="24" fillId="0" borderId="1" xfId="2" applyNumberFormat="1" applyFont="1" applyFill="1" applyBorder="1" applyProtection="1">
      <protection locked="0"/>
    </xf>
    <xf numFmtId="176" fontId="46" fillId="4" borderId="2" xfId="2" applyNumberFormat="1" applyFont="1" applyFill="1" applyBorder="1"/>
    <xf numFmtId="173" fontId="24" fillId="0" borderId="0" xfId="2" applyNumberFormat="1" applyFont="1" applyFill="1" applyBorder="1" applyProtection="1">
      <protection locked="0"/>
    </xf>
    <xf numFmtId="176" fontId="43" fillId="5" borderId="1" xfId="2" applyNumberFormat="1" applyFont="1" applyFill="1" applyBorder="1" applyProtection="1">
      <protection locked="0"/>
    </xf>
    <xf numFmtId="176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7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6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6" fontId="4" fillId="0" borderId="0" xfId="2" applyNumberFormat="1" applyAlignment="1">
      <alignment wrapText="1"/>
    </xf>
    <xf numFmtId="174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3" fontId="21" fillId="2" borderId="0" xfId="2" applyNumberFormat="1" applyFont="1" applyFill="1" applyBorder="1" applyAlignment="1">
      <alignment wrapText="1"/>
    </xf>
    <xf numFmtId="179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79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5" fontId="24" fillId="0" borderId="1" xfId="2" applyNumberFormat="1" applyFont="1" applyFill="1" applyBorder="1" applyAlignment="1">
      <alignment wrapText="1"/>
    </xf>
    <xf numFmtId="175" fontId="25" fillId="0" borderId="3" xfId="2" applyNumberFormat="1" applyFont="1" applyFill="1" applyBorder="1"/>
    <xf numFmtId="175" fontId="36" fillId="4" borderId="1" xfId="2" applyNumberFormat="1" applyFont="1" applyFill="1" applyBorder="1"/>
    <xf numFmtId="178" fontId="27" fillId="4" borderId="1" xfId="2" applyNumberFormat="1" applyFont="1" applyFill="1" applyBorder="1"/>
    <xf numFmtId="175" fontId="26" fillId="0" borderId="1" xfId="2" applyNumberFormat="1" applyFont="1" applyFill="1" applyBorder="1"/>
    <xf numFmtId="176" fontId="26" fillId="0" borderId="1" xfId="2" applyNumberFormat="1" applyFont="1" applyFill="1" applyBorder="1"/>
    <xf numFmtId="179" fontId="33" fillId="0" borderId="3" xfId="2" applyNumberFormat="1" applyFont="1" applyFill="1" applyBorder="1"/>
    <xf numFmtId="179" fontId="25" fillId="0" borderId="1" xfId="2" applyNumberFormat="1" applyFont="1" applyFill="1" applyBorder="1"/>
    <xf numFmtId="179" fontId="36" fillId="4" borderId="1" xfId="2" applyNumberFormat="1" applyFont="1" applyFill="1" applyBorder="1"/>
    <xf numFmtId="179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6" fontId="43" fillId="5" borderId="3" xfId="2" applyNumberFormat="1" applyFont="1" applyFill="1" applyBorder="1" applyProtection="1">
      <protection locked="0"/>
    </xf>
    <xf numFmtId="174" fontId="49" fillId="0" borderId="0" xfId="2" applyNumberFormat="1" applyFont="1"/>
    <xf numFmtId="0" fontId="49" fillId="0" borderId="0" xfId="2" applyFont="1"/>
    <xf numFmtId="181" fontId="24" fillId="0" borderId="1" xfId="2" applyNumberFormat="1" applyFont="1" applyFill="1" applyBorder="1" applyProtection="1">
      <protection locked="0"/>
    </xf>
    <xf numFmtId="174" fontId="25" fillId="0" borderId="3" xfId="2" applyNumberFormat="1" applyFont="1" applyFill="1" applyBorder="1"/>
    <xf numFmtId="174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7" fontId="42" fillId="0" borderId="1" xfId="2" applyNumberFormat="1" applyFont="1" applyFill="1" applyBorder="1"/>
    <xf numFmtId="178" fontId="5" fillId="0" borderId="1" xfId="2" applyNumberFormat="1" applyFont="1" applyFill="1" applyBorder="1"/>
    <xf numFmtId="1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4" fontId="46" fillId="4" borderId="1" xfId="2" applyNumberFormat="1" applyFont="1" applyFill="1" applyBorder="1"/>
    <xf numFmtId="174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80" fontId="46" fillId="4" borderId="1" xfId="2" applyNumberFormat="1" applyFont="1" applyFill="1" applyBorder="1"/>
    <xf numFmtId="178" fontId="46" fillId="4" borderId="1" xfId="2" applyNumberFormat="1" applyFont="1" applyFill="1" applyBorder="1"/>
    <xf numFmtId="175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6" fontId="24" fillId="0" borderId="1" xfId="2" applyNumberFormat="1" applyFont="1" applyFill="1" applyBorder="1" applyAlignment="1">
      <alignment wrapText="1"/>
    </xf>
    <xf numFmtId="172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72" fontId="46" fillId="4" borderId="1" xfId="2" applyNumberFormat="1" applyFont="1" applyFill="1" applyBorder="1"/>
    <xf numFmtId="180" fontId="51" fillId="0" borderId="1" xfId="2" applyNumberFormat="1" applyFont="1" applyFill="1" applyBorder="1"/>
    <xf numFmtId="174" fontId="12" fillId="0" borderId="0" xfId="2" applyNumberFormat="1" applyFont="1"/>
    <xf numFmtId="179" fontId="52" fillId="4" borderId="0" xfId="2" applyNumberFormat="1" applyFont="1" applyFill="1" applyBorder="1" applyAlignment="1">
      <alignment wrapText="1"/>
    </xf>
    <xf numFmtId="181" fontId="30" fillId="0" borderId="1" xfId="2" applyNumberFormat="1" applyFont="1" applyFill="1" applyBorder="1" applyAlignment="1">
      <alignment horizontal="right" wrapText="1"/>
    </xf>
    <xf numFmtId="175" fontId="30" fillId="0" borderId="1" xfId="2" applyNumberFormat="1" applyFont="1" applyFill="1" applyBorder="1" applyAlignment="1">
      <alignment horizontal="right" wrapText="1"/>
    </xf>
    <xf numFmtId="181" fontId="46" fillId="4" borderId="1" xfId="2" applyNumberFormat="1" applyFont="1" applyFill="1" applyBorder="1"/>
    <xf numFmtId="174" fontId="53" fillId="0" borderId="1" xfId="2" applyNumberFormat="1" applyFont="1" applyFill="1" applyBorder="1" applyProtection="1">
      <protection locked="0"/>
    </xf>
    <xf numFmtId="180" fontId="54" fillId="0" borderId="1" xfId="2" applyNumberFormat="1" applyFont="1" applyFill="1" applyBorder="1"/>
    <xf numFmtId="175" fontId="55" fillId="0" borderId="1" xfId="2" applyNumberFormat="1" applyFont="1" applyFill="1" applyBorder="1"/>
    <xf numFmtId="175" fontId="55" fillId="3" borderId="1" xfId="2" applyNumberFormat="1" applyFont="1" applyFill="1" applyBorder="1"/>
    <xf numFmtId="175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5" fontId="56" fillId="0" borderId="1" xfId="2" applyNumberFormat="1" applyFont="1" applyFill="1" applyBorder="1" applyAlignment="1">
      <alignment horizontal="right" wrapText="1"/>
    </xf>
    <xf numFmtId="176" fontId="24" fillId="0" borderId="1" xfId="2" applyNumberFormat="1" applyFont="1" applyFill="1" applyBorder="1" applyAlignment="1">
      <alignment horizontal="right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405" name="AutoShape 24"/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406" name="AutoShape 25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407" name="AutoShape 26"/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408" name="AutoShape 27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409" name="AutoShape 28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410" name="AutoShape 29"/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11" name="AutoShape 30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12" name="AutoShape 31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413" name="AutoShape 32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414" name="AutoShape 35"/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415" name="AutoShape 36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416" name="AutoShape 37"/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417" name="AutoShape 38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418" name="AutoShape 39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419" name="AutoShape 40"/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20" name="AutoShape 41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21" name="AutoShape 42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422" name="AutoShape 43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423" name="AutoShape 28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424" name="AutoShape 39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zoomScaleNormal="100" zoomScaleSheetLayoutView="85" workbookViewId="0">
      <selection activeCell="L30" sqref="L30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1.0310226520987145</v>
      </c>
      <c r="K2" s="90"/>
      <c r="L2" s="163">
        <v>290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161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159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290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4314</v>
      </c>
      <c r="D13" s="14">
        <f>'ИНП 2022'!U9</f>
        <v>0.93462999999999996</v>
      </c>
      <c r="E13" s="14">
        <f>'ИБР 2022'!AR9</f>
        <v>0.83533000000000002</v>
      </c>
      <c r="F13" s="16">
        <f>'ИНП 2022'!T9</f>
        <v>5495.1350000000002</v>
      </c>
      <c r="G13" s="17">
        <f>F13/E13</f>
        <v>6578.4001532328539</v>
      </c>
      <c r="H13" s="20">
        <f>F13/C13</f>
        <v>1.2737911451089476</v>
      </c>
      <c r="I13" s="13">
        <f>D13/E13</f>
        <v>1.118875175080507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1.118875175080507</v>
      </c>
      <c r="N13" s="118">
        <f>ROUND((G13+L13),1)</f>
        <v>6578.4</v>
      </c>
      <c r="O13" s="119">
        <f>ROUND(N13/C13,3)</f>
        <v>1.5249999999999999</v>
      </c>
    </row>
    <row r="14" spans="1:32" s="7" customFormat="1" ht="18.75" x14ac:dyDescent="0.3">
      <c r="A14" s="107">
        <v>2</v>
      </c>
      <c r="B14" s="18" t="s">
        <v>150</v>
      </c>
      <c r="C14" s="135">
        <v>1799</v>
      </c>
      <c r="D14" s="14">
        <f>'ИНП 2022'!U10</f>
        <v>1.1212200000000001</v>
      </c>
      <c r="E14" s="14">
        <f>'ИБР 2022'!AR10</f>
        <v>1.2791399999999999</v>
      </c>
      <c r="F14" s="16">
        <f>'ИНП 2022'!T10</f>
        <v>2749.029</v>
      </c>
      <c r="G14" s="17">
        <f t="shared" ref="G14:G23" si="0">F14/E14</f>
        <v>2149.1228481636099</v>
      </c>
      <c r="H14" s="20">
        <f t="shared" ref="H14:H23" si="1">F14/C14</f>
        <v>1.5280872707059479</v>
      </c>
      <c r="I14" s="13">
        <f t="shared" ref="I14:I23" si="2">D14/E14</f>
        <v>0.87654205169097998</v>
      </c>
      <c r="J14" s="115">
        <f t="shared" ref="J14:J23" si="3">IF(I14&lt;$J$2,$J$2*($J$2-I14)*E14*C14,0)</f>
        <v>366.51470108824509</v>
      </c>
      <c r="K14" s="15">
        <f t="shared" ref="K14:K23" si="4">J14/$J$24</f>
        <v>0.67149485670986886</v>
      </c>
      <c r="L14" s="169">
        <f t="shared" ref="L14:L23" si="5">ROUND($L$12*K14/$K$24,0)</f>
        <v>195</v>
      </c>
      <c r="M14" s="13">
        <f t="shared" ref="M14:M23" si="6">I14+L14/(C14*E14*$J$2)</f>
        <v>0.95873170735844915</v>
      </c>
      <c r="N14" s="118">
        <f t="shared" ref="N14:N23" si="7">ROUND((G14+L14),1)</f>
        <v>2344.1</v>
      </c>
      <c r="O14" s="119">
        <f t="shared" ref="O14:O23" si="8">ROUND(N14/C14,3)</f>
        <v>1.3029999999999999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746</v>
      </c>
      <c r="D15" s="14">
        <f>'ИНП 2022'!U11</f>
        <v>1.0857000000000001</v>
      </c>
      <c r="E15" s="14">
        <f>'ИБР 2022'!AR11</f>
        <v>1.2791399999999999</v>
      </c>
      <c r="F15" s="16">
        <f>'ИНП 2022'!T11</f>
        <v>1103.8440000000001</v>
      </c>
      <c r="G15" s="17">
        <f t="shared" si="0"/>
        <v>862.9579248557626</v>
      </c>
      <c r="H15" s="20">
        <f t="shared" si="1"/>
        <v>1.4796836461126006</v>
      </c>
      <c r="I15" s="13">
        <f t="shared" si="2"/>
        <v>0.84877339462451351</v>
      </c>
      <c r="J15" s="115">
        <f t="shared" si="3"/>
        <v>179.30437321421704</v>
      </c>
      <c r="K15" s="15">
        <f t="shared" si="4"/>
        <v>0.32850514329013109</v>
      </c>
      <c r="L15" s="169">
        <f t="shared" si="5"/>
        <v>95</v>
      </c>
      <c r="M15" s="13">
        <f t="shared" si="6"/>
        <v>0.94533366892058013</v>
      </c>
      <c r="N15" s="118">
        <f t="shared" si="7"/>
        <v>958</v>
      </c>
      <c r="O15" s="119">
        <f t="shared" si="8"/>
        <v>1.284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'ИНП 2022'!C12</f>
        <v>0</v>
      </c>
      <c r="D16" s="14" t="e">
        <f>'ИНП 2022'!U12</f>
        <v>#DIV/0!</v>
      </c>
      <c r="E16" s="14" t="e">
        <f>'ИБР 2022'!AR12</f>
        <v>#DIV/0!</v>
      </c>
      <c r="F16" s="16">
        <f>'ИНП 2022'!T12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'ИНП 2022'!C13</f>
        <v>0</v>
      </c>
      <c r="D17" s="14" t="e">
        <f>'ИНП 2022'!U13</f>
        <v>#DIV/0!</v>
      </c>
      <c r="E17" s="14" t="e">
        <f>'ИБР 2022'!AR13</f>
        <v>#DIV/0!</v>
      </c>
      <c r="F17" s="16">
        <f>'ИНП 2022'!T13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'ИНП 2022'!C14</f>
        <v>0</v>
      </c>
      <c r="D18" s="14" t="e">
        <f>'ИНП 2022'!U14</f>
        <v>#DIV/0!</v>
      </c>
      <c r="E18" s="14" t="e">
        <f>'ИБР 2022'!AR14</f>
        <v>#DIV/0!</v>
      </c>
      <c r="F18" s="16">
        <f>'ИНП 2022'!T14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'ИНП 2022'!C15</f>
        <v>0</v>
      </c>
      <c r="D19" s="14" t="e">
        <f>'ИНП 2022'!U15</f>
        <v>#DIV/0!</v>
      </c>
      <c r="E19" s="14" t="e">
        <f>'ИБР 2022'!AR15</f>
        <v>#DIV/0!</v>
      </c>
      <c r="F19" s="16">
        <f>'ИНП 2022'!T15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'ИНП 2022'!C16</f>
        <v>0</v>
      </c>
      <c r="D20" s="14" t="e">
        <f>'ИНП 2022'!U16</f>
        <v>#DIV/0!</v>
      </c>
      <c r="E20" s="14" t="e">
        <f>'ИБР 2022'!AR16</f>
        <v>#DIV/0!</v>
      </c>
      <c r="F20" s="16">
        <f>'ИНП 2022'!T16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'ИНП 2022'!C17</f>
        <v>0</v>
      </c>
      <c r="D21" s="14" t="e">
        <f>'ИНП 2022'!U17</f>
        <v>#DIV/0!</v>
      </c>
      <c r="E21" s="14" t="e">
        <f>'ИБР 2022'!AR17</f>
        <v>#DIV/0!</v>
      </c>
      <c r="F21" s="16">
        <f>'ИНП 2022'!T17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'ИНП 2022'!C18</f>
        <v>0</v>
      </c>
      <c r="D22" s="14" t="e">
        <f>'ИНП 2022'!U18</f>
        <v>#DIV/0!</v>
      </c>
      <c r="E22" s="14" t="e">
        <f>'ИБР 2022'!AR18</f>
        <v>#DIV/0!</v>
      </c>
      <c r="F22" s="16">
        <f>'ИНП 2022'!T18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'ИНП 2022'!C19</f>
        <v>0</v>
      </c>
      <c r="D23" s="14" t="e">
        <f>'ИНП 2022'!U19</f>
        <v>#DIV/0!</v>
      </c>
      <c r="E23" s="14" t="e">
        <f>'ИБР 2022'!AR19</f>
        <v>#DIV/0!</v>
      </c>
      <c r="F23" s="16">
        <f>'ИНП 2022'!T19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6859</v>
      </c>
      <c r="D24" s="117">
        <f>'ИНП 2022'!U20</f>
        <v>1</v>
      </c>
      <c r="E24" s="117">
        <f>'ИБР 2022'!AR20</f>
        <v>1</v>
      </c>
      <c r="F24" s="22">
        <f>SUM(F13:F23)</f>
        <v>9348.0080000000016</v>
      </c>
      <c r="G24" s="22">
        <f>G13+G14+G15</f>
        <v>9590.4809262522267</v>
      </c>
      <c r="H24" s="24">
        <f>AVERAGE(H13:H15)</f>
        <v>1.427187353975832</v>
      </c>
      <c r="I24" s="23">
        <f>AVERAGE(I13:I15)</f>
        <v>0.94806354046533359</v>
      </c>
      <c r="J24" s="22">
        <f>J13+J14+J15</f>
        <v>545.81907430246213</v>
      </c>
      <c r="K24" s="22">
        <f>K13+K14+K15</f>
        <v>1</v>
      </c>
      <c r="L24" s="171">
        <f>L13+L14+L15</f>
        <v>290</v>
      </c>
      <c r="M24" s="23">
        <f>AVERAGE(M13:M15)</f>
        <v>1.0076468504531786</v>
      </c>
      <c r="N24" s="22">
        <f>SUM(N13:N15)</f>
        <v>9880.5</v>
      </c>
      <c r="O24" s="23">
        <f>AVERAGE(O13:O15)</f>
        <v>1.3706666666666667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="130" zoomScaleNormal="100" zoomScaleSheetLayoutView="130" workbookViewId="0">
      <pane xSplit="2" ySplit="9" topLeftCell="L10" activePane="bottomRight" state="frozen"/>
      <selection activeCell="G21" sqref="G21"/>
      <selection pane="topRight" activeCell="G21" sqref="G21"/>
      <selection pane="bottomLeft" activeCell="G21" sqref="G21"/>
      <selection pane="bottomRight" activeCell="P9" sqref="P9:P11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162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159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165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4314</v>
      </c>
      <c r="D9" s="178">
        <v>376.2</v>
      </c>
      <c r="E9" s="158">
        <v>13.2</v>
      </c>
      <c r="F9" s="158">
        <v>0.2</v>
      </c>
      <c r="G9" s="165">
        <f>ROUND(D9*F9*E9,3)</f>
        <v>993.16800000000001</v>
      </c>
      <c r="H9" s="41">
        <v>1549</v>
      </c>
      <c r="I9" s="41">
        <v>0</v>
      </c>
      <c r="J9" s="33">
        <v>1</v>
      </c>
      <c r="K9" s="35">
        <f>ROUND((H9+I9)*J9,0)</f>
        <v>1549</v>
      </c>
      <c r="L9" s="157">
        <v>831.5</v>
      </c>
      <c r="M9" s="33">
        <v>0.06</v>
      </c>
      <c r="N9" s="33">
        <v>0.3</v>
      </c>
      <c r="O9" s="164">
        <f>ROUND(L9*M9*N9,3)</f>
        <v>14.967000000000001</v>
      </c>
      <c r="P9" s="159">
        <v>2938</v>
      </c>
      <c r="Q9" s="177"/>
      <c r="R9" s="33">
        <v>1</v>
      </c>
      <c r="S9" s="165">
        <f>ROUND((P9+Q9)*R9,3)</f>
        <v>2938</v>
      </c>
      <c r="T9" s="165">
        <f>G9+K9+O9+S9</f>
        <v>5495.1350000000002</v>
      </c>
      <c r="U9" s="36">
        <f>ROUND((T9/C9)/($T$20/$C$20),5)</f>
        <v>0.93462999999999996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1799</v>
      </c>
      <c r="D10" s="178">
        <v>145.80000000000001</v>
      </c>
      <c r="E10" s="158">
        <v>13.2</v>
      </c>
      <c r="F10" s="158">
        <v>0.2</v>
      </c>
      <c r="G10" s="165">
        <f>ROUND(D10*F10*E10,3)</f>
        <v>384.91199999999998</v>
      </c>
      <c r="H10" s="41">
        <v>261</v>
      </c>
      <c r="I10" s="41">
        <v>0</v>
      </c>
      <c r="J10" s="33">
        <v>1</v>
      </c>
      <c r="K10" s="35">
        <f t="shared" ref="K10:K19" si="0">ROUND((H10+I10)*J10,0)</f>
        <v>261</v>
      </c>
      <c r="L10" s="157">
        <v>895.4</v>
      </c>
      <c r="M10" s="33">
        <v>0.06</v>
      </c>
      <c r="N10" s="33">
        <v>0.3</v>
      </c>
      <c r="O10" s="164">
        <f>ROUND(L10*M10*N10,3)</f>
        <v>16.117000000000001</v>
      </c>
      <c r="P10" s="159">
        <v>2087</v>
      </c>
      <c r="Q10" s="177"/>
      <c r="R10" s="33">
        <v>1</v>
      </c>
      <c r="S10" s="165">
        <f>ROUND((P10+Q10)*R10,3)</f>
        <v>2087</v>
      </c>
      <c r="T10" s="165">
        <f t="shared" ref="T10:T19" si="1">G10+K10+O10+S10</f>
        <v>2749.029</v>
      </c>
      <c r="U10" s="36">
        <f t="shared" ref="U10:U19" si="2">ROUND((T10/C10)/($T$20/$C$20),5)</f>
        <v>1.1212200000000001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746</v>
      </c>
      <c r="D11" s="178">
        <v>20</v>
      </c>
      <c r="E11" s="158">
        <v>13.2</v>
      </c>
      <c r="F11" s="158">
        <v>0.2</v>
      </c>
      <c r="G11" s="165">
        <f>ROUND(D11*F11*E11,3)</f>
        <v>52.8</v>
      </c>
      <c r="H11" s="41">
        <v>46</v>
      </c>
      <c r="I11" s="41">
        <v>0</v>
      </c>
      <c r="J11" s="33">
        <v>1</v>
      </c>
      <c r="K11" s="35">
        <f t="shared" si="0"/>
        <v>46</v>
      </c>
      <c r="L11" s="157">
        <v>4669.1000000000004</v>
      </c>
      <c r="M11" s="33">
        <v>0.06</v>
      </c>
      <c r="N11" s="33">
        <v>0.3</v>
      </c>
      <c r="O11" s="164">
        <f>ROUND(L11*M11*N11,3)</f>
        <v>84.043999999999997</v>
      </c>
      <c r="P11" s="159">
        <v>921</v>
      </c>
      <c r="Q11" s="177"/>
      <c r="R11" s="33">
        <v>1</v>
      </c>
      <c r="S11" s="165">
        <f>ROUND((P11+Q11)*R11,3)</f>
        <v>921</v>
      </c>
      <c r="T11" s="165">
        <f t="shared" si="1"/>
        <v>1103.8440000000001</v>
      </c>
      <c r="U11" s="36">
        <f t="shared" si="2"/>
        <v>1.0857000000000001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6859</v>
      </c>
      <c r="D20" s="160">
        <f>SUM(D9:D19)</f>
        <v>542</v>
      </c>
      <c r="E20" s="149" t="s">
        <v>7</v>
      </c>
      <c r="F20" s="149" t="s">
        <v>7</v>
      </c>
      <c r="G20" s="155">
        <f>SUM(G9:G19)</f>
        <v>1430.8799999999999</v>
      </c>
      <c r="H20" s="148">
        <f>SUM(H9:H19)</f>
        <v>1856</v>
      </c>
      <c r="I20" s="148">
        <f>SUM(I9:I19)</f>
        <v>0</v>
      </c>
      <c r="J20" s="149" t="s">
        <v>7</v>
      </c>
      <c r="K20" s="148">
        <f>SUM(K9:K19)</f>
        <v>1856</v>
      </c>
      <c r="L20" s="160">
        <f>SUM(L9:L19)</f>
        <v>6396</v>
      </c>
      <c r="M20" s="149" t="s">
        <v>7</v>
      </c>
      <c r="N20" s="149" t="s">
        <v>7</v>
      </c>
      <c r="O20" s="166">
        <f>SUM(O9:O19)</f>
        <v>115.128</v>
      </c>
      <c r="P20" s="152">
        <f>SUM(P9:P19)</f>
        <v>5946</v>
      </c>
      <c r="Q20" s="155">
        <f>SUM(Q9:Q19)</f>
        <v>0</v>
      </c>
      <c r="R20" s="149" t="s">
        <v>7</v>
      </c>
      <c r="S20" s="155">
        <f>SUM(S9:S19)</f>
        <v>5946</v>
      </c>
      <c r="T20" s="155">
        <f>SUM(T9:T19)</f>
        <v>9348.0080000000016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Y1" activePane="topRight" state="frozenSplit"/>
      <selection activeCell="A4" sqref="A4"/>
      <selection pane="topRight" activeCell="AD59" sqref="AD59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3" t="s">
        <v>1</v>
      </c>
      <c r="B4" s="183" t="s">
        <v>2</v>
      </c>
      <c r="C4" s="196" t="s">
        <v>160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4314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4.0000000000000001E-3</v>
      </c>
      <c r="N9" s="58">
        <f>C9*M9</f>
        <v>17.256</v>
      </c>
      <c r="O9" s="77"/>
      <c r="P9" s="58">
        <f>C9*O9</f>
        <v>0</v>
      </c>
      <c r="Q9" s="77">
        <v>0.54900000000000004</v>
      </c>
      <c r="R9" s="58">
        <f>C9*Q9</f>
        <v>2368.386</v>
      </c>
      <c r="S9" s="77">
        <v>2E-3</v>
      </c>
      <c r="T9" s="58">
        <f>C9*S9</f>
        <v>8.6280000000000001</v>
      </c>
      <c r="U9" s="77"/>
      <c r="V9" s="58">
        <f>C9*U9</f>
        <v>0</v>
      </c>
      <c r="W9" s="77">
        <v>0.27200000000000002</v>
      </c>
      <c r="X9" s="58">
        <f>C9*W9</f>
        <v>1173.4080000000001</v>
      </c>
      <c r="Y9" s="77">
        <v>0.105</v>
      </c>
      <c r="Z9" s="58">
        <f>C9*Y9</f>
        <v>452.96999999999997</v>
      </c>
      <c r="AA9" s="77">
        <v>0.215</v>
      </c>
      <c r="AB9" s="58">
        <f>C9*AA9</f>
        <v>927.51</v>
      </c>
      <c r="AC9" s="77">
        <v>3.0000000000000001E-3</v>
      </c>
      <c r="AD9" s="58">
        <f t="shared" ref="AD9:AD19" si="0">C9*AC9</f>
        <v>12.942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4961.0999999999995</v>
      </c>
      <c r="AQ9" s="146">
        <f t="shared" ref="AQ9:AQ19" si="1">AP9/C9</f>
        <v>1.1499999999999999</v>
      </c>
      <c r="AR9" s="147">
        <f t="shared" ref="AR9:AR19" si="2">ROUND((AP9/C9)/($AP$20/$C$20),5)</f>
        <v>0.83533000000000002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1799</v>
      </c>
      <c r="D10" s="77">
        <v>0.61099999999999999</v>
      </c>
      <c r="E10" s="58">
        <f t="shared" ref="E10:E19" si="3">C10*D10</f>
        <v>1099.1890000000001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4.0000000000000001E-3</v>
      </c>
      <c r="N10" s="58">
        <f t="shared" ref="N10:N19" si="7">C10*M10</f>
        <v>7.1959999999999997</v>
      </c>
      <c r="O10" s="77"/>
      <c r="P10" s="58">
        <f t="shared" ref="P10:P19" si="8">C10*O10</f>
        <v>0</v>
      </c>
      <c r="Q10" s="77">
        <v>0.54900000000000004</v>
      </c>
      <c r="R10" s="58">
        <f t="shared" ref="R10:R19" si="9">C10*Q10</f>
        <v>987.65100000000007</v>
      </c>
      <c r="S10" s="77">
        <v>2E-3</v>
      </c>
      <c r="T10" s="58">
        <f t="shared" ref="T10:T19" si="10">C10*S10</f>
        <v>3.5979999999999999</v>
      </c>
      <c r="U10" s="77"/>
      <c r="V10" s="58">
        <f t="shared" ref="V10:V19" si="11">C10*U10</f>
        <v>0</v>
      </c>
      <c r="W10" s="77">
        <v>0.27200000000000002</v>
      </c>
      <c r="X10" s="58">
        <f t="shared" ref="X10:X19" si="12">C10*W10</f>
        <v>489.32800000000003</v>
      </c>
      <c r="Y10" s="77">
        <v>0.105</v>
      </c>
      <c r="Z10" s="58">
        <f t="shared" ref="Z10:Z19" si="13">C10*Y10</f>
        <v>188.89499999999998</v>
      </c>
      <c r="AA10" s="77">
        <v>0.215</v>
      </c>
      <c r="AB10" s="58">
        <f t="shared" ref="AB10:AB19" si="14">C10*AA10</f>
        <v>386.78499999999997</v>
      </c>
      <c r="AC10" s="77">
        <v>3.0000000000000001E-3</v>
      </c>
      <c r="AD10" s="58">
        <f t="shared" si="0"/>
        <v>5.3970000000000002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3168.0389999999998</v>
      </c>
      <c r="AQ10" s="146">
        <f t="shared" si="1"/>
        <v>1.7609999999999999</v>
      </c>
      <c r="AR10" s="147">
        <f t="shared" si="2"/>
        <v>1.2791399999999999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746</v>
      </c>
      <c r="D11" s="77">
        <v>0.61099999999999999</v>
      </c>
      <c r="E11" s="58">
        <f t="shared" si="3"/>
        <v>455.80599999999998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4.0000000000000001E-3</v>
      </c>
      <c r="N11" s="58">
        <f t="shared" si="7"/>
        <v>2.984</v>
      </c>
      <c r="O11" s="77"/>
      <c r="P11" s="58">
        <f t="shared" si="8"/>
        <v>0</v>
      </c>
      <c r="Q11" s="77">
        <v>0.54900000000000004</v>
      </c>
      <c r="R11" s="58">
        <f t="shared" si="9"/>
        <v>409.55400000000003</v>
      </c>
      <c r="S11" s="77">
        <v>2E-3</v>
      </c>
      <c r="T11" s="58">
        <f t="shared" si="10"/>
        <v>1.492</v>
      </c>
      <c r="U11" s="77"/>
      <c r="V11" s="58">
        <f t="shared" si="11"/>
        <v>0</v>
      </c>
      <c r="W11" s="77">
        <v>0.27200000000000002</v>
      </c>
      <c r="X11" s="58">
        <f t="shared" si="12"/>
        <v>202.91200000000001</v>
      </c>
      <c r="Y11" s="77">
        <v>0.105</v>
      </c>
      <c r="Z11" s="58">
        <f t="shared" si="13"/>
        <v>78.33</v>
      </c>
      <c r="AA11" s="77">
        <v>0.215</v>
      </c>
      <c r="AB11" s="58">
        <f t="shared" si="14"/>
        <v>160.38999999999999</v>
      </c>
      <c r="AC11" s="77">
        <v>3.0000000000000001E-3</v>
      </c>
      <c r="AD11" s="58">
        <f t="shared" si="0"/>
        <v>2.238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1313.7059999999999</v>
      </c>
      <c r="AQ11" s="146">
        <f t="shared" si="1"/>
        <v>1.7609999999999999</v>
      </c>
      <c r="AR11" s="147">
        <f t="shared" si="2"/>
        <v>1.2791399999999999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'ИНП 2022'!C12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'ИНП 2022'!C13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'ИНП 2022'!C14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'ИНП 2022'!C15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'ИНП 2022'!C16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'ИНП 2022'!C17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'ИНП 2022'!C18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'ИНП 2022'!C19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6859</v>
      </c>
      <c r="D20" s="149" t="s">
        <v>88</v>
      </c>
      <c r="E20" s="155">
        <f>SUM(E9:E19)</f>
        <v>1554.9950000000001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27.436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3765.5910000000003</v>
      </c>
      <c r="S20" s="151" t="s">
        <v>7</v>
      </c>
      <c r="T20" s="155">
        <f>SUM(T9:T19)</f>
        <v>13.718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1865.6480000000001</v>
      </c>
      <c r="Y20" s="151" t="s">
        <v>7</v>
      </c>
      <c r="Z20" s="155">
        <f>SUM(Z9:Z19)</f>
        <v>720.19500000000005</v>
      </c>
      <c r="AA20" s="151" t="s">
        <v>7</v>
      </c>
      <c r="AB20" s="155">
        <f>SUM(AB9:AB19)</f>
        <v>1474.6849999999999</v>
      </c>
      <c r="AC20" s="151" t="s">
        <v>7</v>
      </c>
      <c r="AD20" s="155">
        <f>SUM(AD9:AD19)</f>
        <v>20.576999999999998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9442.8449999999993</v>
      </c>
      <c r="AQ20" s="152">
        <f>SUM(AQ9:AQ11)</f>
        <v>4.6719999999999997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H28" sqref="H28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43816.741782870369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164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2022</vt:lpstr>
      <vt:lpstr>ИНП 2022</vt:lpstr>
      <vt:lpstr>ИБР 2022</vt:lpstr>
      <vt:lpstr>Регион сбалансир 2022</vt:lpstr>
      <vt:lpstr>'ИБР 2022'!Заголовки_для_печати</vt:lpstr>
      <vt:lpstr>'ИНП 2022'!Заголовки_для_печати</vt:lpstr>
      <vt:lpstr>'Регион сбалансир 2022'!Заголовки_для_печати</vt:lpstr>
      <vt:lpstr>'Регион ФФПП 2022'!Заголовки_для_печати</vt:lpstr>
      <vt:lpstr>'ИБР 2022'!Область_печати</vt:lpstr>
      <vt:lpstr>'ИНП 2022'!Область_печати</vt:lpstr>
      <vt:lpstr>'Регион сбалансир 2022'!Область_печати</vt:lpstr>
      <vt:lpstr>'Регион ФФПП 2022'!Область_печати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2019-12-17T14:48:21Z</dcterms:modified>
</cp:coreProperties>
</file>