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-15" yWindow="6810" windowWidth="19320" windowHeight="6510" tabRatio="644"/>
  </bookViews>
  <sheets>
    <sheet name="Регион ФФПП 2020" sheetId="115" r:id="rId1"/>
    <sheet name="ИНП2020" sheetId="61" r:id="rId2"/>
    <sheet name="ИБР2020" sheetId="94" r:id="rId3"/>
    <sheet name="Регион сбалансир 2020" sheetId="117" r:id="rId4"/>
  </sheets>
  <definedNames>
    <definedName name="_xlnm.Print_Titles" localSheetId="2">ИБР2020!$A:$B</definedName>
    <definedName name="_xlnm.Print_Titles" localSheetId="1">ИНП2020!$A:$B,ИНП2020!$3:$8</definedName>
    <definedName name="_xlnm.Print_Titles" localSheetId="3">'Регион сбалансир 2020'!$A:$B</definedName>
    <definedName name="_xlnm.Print_Titles" localSheetId="0">'Регион ФФПП 2020'!$A:$B</definedName>
    <definedName name="_xlnm.Print_Area" localSheetId="2">ИБР2020!$A$1:$AR$20</definedName>
    <definedName name="_xlnm.Print_Area" localSheetId="1">ИНП2020!$A$1:$U$20</definedName>
    <definedName name="_xlnm.Print_Area" localSheetId="3">'Регион сбалансир 2020'!$A$1:$L$24</definedName>
    <definedName name="_xlnm.Print_Area" localSheetId="0">'Регион ФФПП 2020'!$A$1:$O$24</definedName>
  </definedNames>
  <calcPr calcId="162913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G9" i="61" l="1"/>
  <c r="R9" i="94"/>
  <c r="E9" i="94"/>
  <c r="N9" i="94"/>
  <c r="S9" i="61"/>
  <c r="S20" i="61"/>
  <c r="E13" i="117"/>
  <c r="C12" i="94"/>
  <c r="P12" i="94"/>
  <c r="R12" i="94"/>
  <c r="G12" i="94"/>
  <c r="I12" i="94"/>
  <c r="L12" i="94"/>
  <c r="AI12" i="94"/>
  <c r="AL12" i="94"/>
  <c r="AO12" i="94"/>
  <c r="C13" i="94"/>
  <c r="E13" i="94"/>
  <c r="G13" i="94"/>
  <c r="I13" i="94"/>
  <c r="L13" i="94"/>
  <c r="AI13" i="94"/>
  <c r="AL13" i="94"/>
  <c r="AO13" i="94"/>
  <c r="C14" i="94"/>
  <c r="P14" i="94"/>
  <c r="N14" i="94"/>
  <c r="R14" i="94"/>
  <c r="T14" i="94"/>
  <c r="AB14" i="94"/>
  <c r="G14" i="94"/>
  <c r="I14" i="94"/>
  <c r="L14" i="94"/>
  <c r="AI14" i="94"/>
  <c r="AL14" i="94"/>
  <c r="AO14" i="94"/>
  <c r="C15" i="94"/>
  <c r="P15" i="94"/>
  <c r="G15" i="94"/>
  <c r="I15" i="94"/>
  <c r="L15" i="94"/>
  <c r="AI15" i="94"/>
  <c r="AL15" i="94"/>
  <c r="AO15" i="94"/>
  <c r="C16" i="94"/>
  <c r="P16" i="94"/>
  <c r="N16" i="94"/>
  <c r="R16" i="94"/>
  <c r="Z16" i="94"/>
  <c r="G16" i="94"/>
  <c r="I16" i="94"/>
  <c r="L16" i="94"/>
  <c r="AI16" i="94"/>
  <c r="AL16" i="94"/>
  <c r="AO16" i="94"/>
  <c r="C17" i="94"/>
  <c r="N17" i="94"/>
  <c r="E17" i="94"/>
  <c r="P17" i="94"/>
  <c r="R17" i="94"/>
  <c r="V17" i="94"/>
  <c r="X17" i="94"/>
  <c r="AB17" i="94"/>
  <c r="AD17" i="94"/>
  <c r="G17" i="94"/>
  <c r="I17" i="94"/>
  <c r="L17" i="94"/>
  <c r="AI17" i="94"/>
  <c r="AL17" i="94"/>
  <c r="AO17" i="94"/>
  <c r="C18" i="94"/>
  <c r="P18" i="94"/>
  <c r="E18" i="94"/>
  <c r="R18" i="94"/>
  <c r="X18" i="94"/>
  <c r="AB18" i="94"/>
  <c r="G18" i="94"/>
  <c r="I18" i="94"/>
  <c r="L18" i="94"/>
  <c r="AI18" i="94"/>
  <c r="AL18" i="94"/>
  <c r="AO18" i="94"/>
  <c r="C19" i="94"/>
  <c r="N19" i="94"/>
  <c r="E19" i="94"/>
  <c r="P19" i="94"/>
  <c r="R19" i="94"/>
  <c r="T19" i="94"/>
  <c r="V19" i="94"/>
  <c r="X19" i="94"/>
  <c r="Z19" i="94"/>
  <c r="AB19" i="94"/>
  <c r="AD19" i="94"/>
  <c r="G19" i="94"/>
  <c r="I19" i="94"/>
  <c r="L19" i="94"/>
  <c r="AI19" i="94"/>
  <c r="AL19" i="94"/>
  <c r="AO19" i="94"/>
  <c r="G12" i="61"/>
  <c r="T12" i="61"/>
  <c r="K12" i="61"/>
  <c r="O12" i="61"/>
  <c r="S12" i="61"/>
  <c r="G13" i="61"/>
  <c r="T13" i="61"/>
  <c r="F17" i="115"/>
  <c r="K13" i="61"/>
  <c r="O13" i="61"/>
  <c r="S13" i="61"/>
  <c r="G14" i="61"/>
  <c r="K14" i="61"/>
  <c r="T14" i="61"/>
  <c r="O14" i="61"/>
  <c r="S14" i="61"/>
  <c r="G15" i="61"/>
  <c r="K15" i="61"/>
  <c r="O15" i="61"/>
  <c r="T15" i="61"/>
  <c r="F19" i="115"/>
  <c r="H19" i="115"/>
  <c r="S15" i="61"/>
  <c r="G16" i="61"/>
  <c r="K16" i="61"/>
  <c r="O16" i="61"/>
  <c r="S16" i="61"/>
  <c r="T16" i="61"/>
  <c r="F20" i="115"/>
  <c r="G17" i="61"/>
  <c r="T17" i="61"/>
  <c r="F21" i="115"/>
  <c r="H21" i="115"/>
  <c r="K17" i="61"/>
  <c r="O17" i="61"/>
  <c r="S17" i="61"/>
  <c r="G18" i="61"/>
  <c r="T18" i="61"/>
  <c r="F22" i="115"/>
  <c r="K18" i="61"/>
  <c r="O18" i="61"/>
  <c r="S18" i="61"/>
  <c r="G19" i="61"/>
  <c r="T19" i="61"/>
  <c r="F23" i="115"/>
  <c r="K19" i="61"/>
  <c r="O19" i="61"/>
  <c r="S19" i="61"/>
  <c r="C20" i="61"/>
  <c r="G9" i="94"/>
  <c r="I9" i="94"/>
  <c r="G10" i="94"/>
  <c r="I10" i="94"/>
  <c r="G11" i="94"/>
  <c r="I11" i="94"/>
  <c r="S11" i="61"/>
  <c r="S10" i="61"/>
  <c r="O11" i="61"/>
  <c r="O10" i="61"/>
  <c r="O9" i="61"/>
  <c r="G10" i="61"/>
  <c r="G11" i="61"/>
  <c r="T11" i="61"/>
  <c r="K9" i="61"/>
  <c r="K10" i="61"/>
  <c r="K20" i="61"/>
  <c r="K11" i="61"/>
  <c r="Z10" i="94"/>
  <c r="N10" i="94"/>
  <c r="R10" i="94"/>
  <c r="L10" i="94"/>
  <c r="L20" i="94"/>
  <c r="AI10" i="94"/>
  <c r="AL10" i="94"/>
  <c r="AO10" i="94"/>
  <c r="AO20" i="94"/>
  <c r="X9" i="94"/>
  <c r="AD9" i="94"/>
  <c r="L9" i="94"/>
  <c r="AI9" i="94"/>
  <c r="AL9" i="94"/>
  <c r="AL20" i="94"/>
  <c r="AO9" i="94"/>
  <c r="Z11" i="94"/>
  <c r="E11" i="94"/>
  <c r="R11" i="94"/>
  <c r="L11" i="94"/>
  <c r="AI11" i="94"/>
  <c r="AL11" i="94"/>
  <c r="AO11" i="94"/>
  <c r="C16" i="115"/>
  <c r="C17" i="115"/>
  <c r="C18" i="115"/>
  <c r="C19" i="115"/>
  <c r="C20" i="115"/>
  <c r="C24" i="115"/>
  <c r="C21" i="115"/>
  <c r="C22" i="115"/>
  <c r="C23" i="115"/>
  <c r="L12" i="115"/>
  <c r="Q20" i="61"/>
  <c r="P20" i="61"/>
  <c r="AJ20" i="94"/>
  <c r="AG20" i="94"/>
  <c r="AJ51" i="94"/>
  <c r="AC51" i="94"/>
  <c r="AG51" i="94"/>
  <c r="J20" i="94"/>
  <c r="J14" i="117"/>
  <c r="J15" i="117"/>
  <c r="J16" i="117"/>
  <c r="J17" i="117"/>
  <c r="J18" i="117"/>
  <c r="J19" i="117"/>
  <c r="J20" i="117"/>
  <c r="K20" i="117"/>
  <c r="J21" i="117"/>
  <c r="J22" i="117"/>
  <c r="J23" i="117"/>
  <c r="K23" i="117"/>
  <c r="J13" i="117"/>
  <c r="E14" i="117"/>
  <c r="K14" i="117"/>
  <c r="E15" i="117"/>
  <c r="E16" i="117"/>
  <c r="K16" i="117"/>
  <c r="E17" i="117"/>
  <c r="K17" i="117"/>
  <c r="E18" i="117"/>
  <c r="E19" i="117"/>
  <c r="K19" i="117"/>
  <c r="E20" i="117"/>
  <c r="E21" i="117"/>
  <c r="K21" i="117"/>
  <c r="E22" i="117"/>
  <c r="K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V51" i="94"/>
  <c r="Z34" i="94"/>
  <c r="X34" i="94"/>
  <c r="V34" i="94"/>
  <c r="Z33" i="94"/>
  <c r="X33" i="94"/>
  <c r="V33" i="94"/>
  <c r="Z32" i="94"/>
  <c r="Z51" i="94"/>
  <c r="X32" i="94"/>
  <c r="X51" i="94"/>
  <c r="V32" i="94"/>
  <c r="AE20" i="94"/>
  <c r="AF20" i="94"/>
  <c r="F20" i="94"/>
  <c r="L20" i="61"/>
  <c r="H20" i="61"/>
  <c r="D20" i="61"/>
  <c r="H22" i="115"/>
  <c r="X10" i="94"/>
  <c r="E10" i="94"/>
  <c r="T10" i="94"/>
  <c r="V10" i="94"/>
  <c r="V18" i="94"/>
  <c r="V16" i="94"/>
  <c r="AD14" i="94"/>
  <c r="V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R15" i="94"/>
  <c r="AD15" i="94"/>
  <c r="T15" i="94"/>
  <c r="C20" i="94"/>
  <c r="K13" i="117"/>
  <c r="G20" i="94"/>
  <c r="H17" i="115"/>
  <c r="K18" i="117"/>
  <c r="F18" i="115"/>
  <c r="Z17" i="94"/>
  <c r="T17" i="94"/>
  <c r="AB16" i="94"/>
  <c r="T13" i="94"/>
  <c r="AB12" i="94"/>
  <c r="T12" i="94"/>
  <c r="H18" i="115"/>
  <c r="T20" i="94"/>
  <c r="H23" i="115"/>
  <c r="F15" i="115"/>
  <c r="AP11" i="94"/>
  <c r="AI20" i="94"/>
  <c r="AP17" i="94"/>
  <c r="AP10" i="94"/>
  <c r="J24" i="117"/>
  <c r="T9" i="61"/>
  <c r="O20" i="61"/>
  <c r="H20" i="115"/>
  <c r="F16" i="115"/>
  <c r="T10" i="61"/>
  <c r="E24" i="117"/>
  <c r="K15" i="117"/>
  <c r="AP9" i="94"/>
  <c r="I20" i="94"/>
  <c r="AP19" i="94"/>
  <c r="G20" i="61"/>
  <c r="Z13" i="94"/>
  <c r="Z20" i="94"/>
  <c r="N15" i="94"/>
  <c r="AP15" i="94"/>
  <c r="T18" i="94"/>
  <c r="N18" i="94"/>
  <c r="X16" i="94"/>
  <c r="E16" i="94"/>
  <c r="AB15" i="94"/>
  <c r="X14" i="94"/>
  <c r="E14" i="94"/>
  <c r="AP14" i="94"/>
  <c r="V13" i="94"/>
  <c r="V20" i="94"/>
  <c r="N13" i="94"/>
  <c r="AP13" i="94"/>
  <c r="Z12" i="94"/>
  <c r="N12" i="94"/>
  <c r="N20" i="94"/>
  <c r="X12" i="94"/>
  <c r="X20" i="94"/>
  <c r="E12" i="94"/>
  <c r="V15" i="94"/>
  <c r="AD13" i="94"/>
  <c r="AD20" i="94"/>
  <c r="R13" i="94"/>
  <c r="R20" i="94"/>
  <c r="T16" i="94"/>
  <c r="Z15" i="94"/>
  <c r="X15" i="94"/>
  <c r="AD16" i="94"/>
  <c r="AD18" i="94"/>
  <c r="Z18" i="94"/>
  <c r="AB13" i="94"/>
  <c r="AB20" i="94"/>
  <c r="P13" i="94"/>
  <c r="P20" i="94"/>
  <c r="Z14" i="94"/>
  <c r="X13" i="94"/>
  <c r="AQ13" i="94"/>
  <c r="AQ15" i="94"/>
  <c r="AQ14" i="94"/>
  <c r="H16" i="115"/>
  <c r="F14" i="115"/>
  <c r="H15" i="115"/>
  <c r="AP12" i="94"/>
  <c r="AQ19" i="94"/>
  <c r="E20" i="94"/>
  <c r="AQ9" i="94"/>
  <c r="F13" i="115"/>
  <c r="T20" i="61"/>
  <c r="AP18" i="94"/>
  <c r="AQ11" i="94"/>
  <c r="AP16" i="94"/>
  <c r="AQ10" i="94"/>
  <c r="AQ17" i="94"/>
  <c r="K24" i="117"/>
  <c r="AQ16" i="94"/>
  <c r="U20" i="61"/>
  <c r="D24" i="115"/>
  <c r="U14" i="61"/>
  <c r="D18" i="115"/>
  <c r="U18" i="61"/>
  <c r="D22" i="115"/>
  <c r="U15" i="61"/>
  <c r="D19" i="115"/>
  <c r="U17" i="61"/>
  <c r="D21" i="115"/>
  <c r="U13" i="61"/>
  <c r="D17" i="115"/>
  <c r="U12" i="61"/>
  <c r="D16" i="115"/>
  <c r="U16" i="61"/>
  <c r="D20" i="115"/>
  <c r="U11" i="61"/>
  <c r="D15" i="115"/>
  <c r="U19" i="61"/>
  <c r="D23" i="115"/>
  <c r="F24" i="115"/>
  <c r="J2" i="115"/>
  <c r="H13" i="115"/>
  <c r="AP20" i="94"/>
  <c r="AR16" i="94"/>
  <c r="E20" i="115"/>
  <c r="G20" i="115"/>
  <c r="U10" i="61"/>
  <c r="D14" i="115"/>
  <c r="U9" i="61"/>
  <c r="D13" i="115"/>
  <c r="AQ12" i="94"/>
  <c r="H14" i="115"/>
  <c r="L14" i="117"/>
  <c r="L13" i="117"/>
  <c r="L24" i="117"/>
  <c r="L22" i="117"/>
  <c r="L18" i="117"/>
  <c r="L16" i="117"/>
  <c r="L21" i="117"/>
  <c r="L19" i="117"/>
  <c r="L17" i="117"/>
  <c r="L20" i="117"/>
  <c r="L23" i="117"/>
  <c r="AQ18" i="94"/>
  <c r="AQ20" i="94"/>
  <c r="L15" i="117"/>
  <c r="AR18" i="94"/>
  <c r="E22" i="115"/>
  <c r="G22" i="115"/>
  <c r="H24" i="115"/>
  <c r="I20" i="115"/>
  <c r="I19" i="115"/>
  <c r="AR20" i="94"/>
  <c r="E24" i="115"/>
  <c r="AR15" i="94"/>
  <c r="E19" i="115"/>
  <c r="G19" i="115"/>
  <c r="AR10" i="94"/>
  <c r="E14" i="115"/>
  <c r="G14" i="115"/>
  <c r="AR11" i="94"/>
  <c r="E15" i="115"/>
  <c r="G15" i="115"/>
  <c r="AR13" i="94"/>
  <c r="E17" i="115"/>
  <c r="G17" i="115"/>
  <c r="AR14" i="94"/>
  <c r="E18" i="115"/>
  <c r="G18" i="115"/>
  <c r="AR19" i="94"/>
  <c r="E23" i="115"/>
  <c r="G23" i="115"/>
  <c r="AR9" i="94"/>
  <c r="E13" i="115"/>
  <c r="G13" i="115"/>
  <c r="AR17" i="94"/>
  <c r="E21" i="115"/>
  <c r="G21" i="115"/>
  <c r="I17" i="115"/>
  <c r="AR12" i="94"/>
  <c r="E16" i="115"/>
  <c r="G16" i="115"/>
  <c r="I21" i="115"/>
  <c r="J21" i="115"/>
  <c r="G24" i="115"/>
  <c r="J19" i="115"/>
  <c r="I22" i="115"/>
  <c r="J20" i="115"/>
  <c r="I15" i="115"/>
  <c r="I16" i="115"/>
  <c r="J17" i="115"/>
  <c r="I18" i="115"/>
  <c r="I14" i="115"/>
  <c r="I13" i="115"/>
  <c r="I23" i="115"/>
  <c r="J13" i="115"/>
  <c r="I24" i="115"/>
  <c r="J18" i="115"/>
  <c r="J22" i="115"/>
  <c r="J16" i="115"/>
  <c r="J15" i="115"/>
  <c r="J23" i="115"/>
  <c r="J14" i="115"/>
  <c r="K14" i="115"/>
  <c r="J24" i="115"/>
  <c r="K23" i="115"/>
  <c r="K15" i="115"/>
  <c r="K17" i="115"/>
  <c r="K21" i="115"/>
  <c r="K20" i="115"/>
  <c r="K19" i="115"/>
  <c r="K16" i="115"/>
  <c r="K13" i="115"/>
  <c r="K18" i="115"/>
  <c r="K22" i="115"/>
  <c r="K24" i="115"/>
  <c r="L17" i="115"/>
  <c r="L20" i="115"/>
  <c r="N20" i="115"/>
  <c r="O20" i="115"/>
  <c r="M20" i="115"/>
  <c r="M17" i="115"/>
  <c r="N17" i="115"/>
  <c r="O17" i="115"/>
  <c r="L14" i="115"/>
  <c r="L15" i="115"/>
  <c r="L23" i="115"/>
  <c r="L18" i="115"/>
  <c r="L16" i="115"/>
  <c r="L19" i="115"/>
  <c r="L21" i="115"/>
  <c r="L22" i="115"/>
  <c r="L13" i="115"/>
  <c r="L24" i="115"/>
  <c r="N13" i="115"/>
  <c r="M13" i="115"/>
  <c r="N16" i="115"/>
  <c r="O16" i="115"/>
  <c r="M16" i="115"/>
  <c r="N14" i="115"/>
  <c r="O14" i="115"/>
  <c r="M14" i="115"/>
  <c r="N22" i="115"/>
  <c r="O22" i="115"/>
  <c r="M22" i="115"/>
  <c r="N18" i="115"/>
  <c r="O18" i="115"/>
  <c r="M18" i="115"/>
  <c r="M21" i="115"/>
  <c r="N21" i="115"/>
  <c r="O21" i="115"/>
  <c r="N23" i="115"/>
  <c r="O23" i="115"/>
  <c r="M23" i="115"/>
  <c r="M19" i="115"/>
  <c r="N19" i="115"/>
  <c r="O19" i="115"/>
  <c r="N15" i="115"/>
  <c r="O15" i="115"/>
  <c r="M15" i="115"/>
  <c r="M24" i="115"/>
  <c r="O13" i="115"/>
  <c r="O24" i="115"/>
  <c r="N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<sst xmlns="http://schemas.openxmlformats.org/spreadsheetml/2006/main" count="315" uniqueCount="166">
  <si>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</si>
  <si>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</si>
  <si>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</si>
  <si>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</si>
  <si>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</si>
  <si>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</si>
  <si>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</si>
  <si>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</si>
  <si>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</si>
  <si>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</si>
  <si>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</si>
  <si>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</si>
  <si>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</si>
  <si>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</si>
  <si>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</si>
  <si>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</si>
  <si>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</si>
  <si>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</si>
  <si>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</si>
  <si>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</si>
  <si>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</si>
  <si>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</si>
  <si>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</si>
  <si>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</si>
  <si>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</si>
  <si>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</si>
  <si>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</si>
  <si>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</si>
  <si>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</si>
  <si>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</si>
  <si>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</si>
  <si>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</si>
  <si>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</si>
  <si>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</si>
  <si>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</si>
  <si>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</si>
  <si>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</si>
  <si>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</si>
  <si>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</si>
  <si>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</si>
  <si>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</si>
  <si>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</si>
  <si>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</si>
  <si>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</si>
  <si>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</si>
  <si>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</si>
  <si>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</si>
  <si>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</si>
  <si>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</si>
  <si>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</si>
  <si>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</si>
  <si>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</si>
  <si>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</si>
  <si>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</si>
  <si>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</si>
  <si>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</si>
  <si>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</si>
  <si>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</si>
  <si>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</si>
  <si>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</si>
  <si>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</si>
  <si>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</si>
  <si>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</si>
  <si>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</si>
  <si>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</si>
  <si>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</si>
  <si>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</si>
  <si>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</si>
  <si>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</si>
  <si>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</si>
  <si>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</si>
  <si>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</si>
  <si>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</si>
  <si>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</si>
  <si>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</si>
  <si>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</si>
  <si>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</si>
  <si>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</si>
  <si>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</si>
  <si>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</si>
  <si>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</si>
  <si>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</si>
  <si>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</si>
  <si>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</si>
  <si>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</si>
  <si>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</si>
  <si>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</si>
  <si>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</si>
  <si>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</si>
  <si>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</si>
  <si>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</si>
  <si>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</si>
  <si>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</si>
  <si>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</si>
  <si>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</si>
  <si>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</si>
  <si>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</si>
  <si>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</si>
  <si>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</si>
  <si>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</si>
  <si>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</si>
  <si>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</si>
  <si>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</si>
  <si>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</si>
  <si>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</si>
  <si>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</si>
  <si>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</si>
  <si>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</si>
  <si>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</si>
  <si>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</si>
  <si>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</si>
  <si>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</si>
  <si>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</si>
  <si>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</si>
  <si>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</si>
  <si>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</si>
  <si>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</si>
  <si>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</si>
  <si>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</si>
  <si>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</si>
  <si>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</si>
  <si>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</si>
  <si>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</si>
  <si>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</si>
  <si>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</si>
  <si>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</si>
  <si>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</si>
  <si>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</si>
  <si>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</si>
  <si>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</si>
  <si>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</si>
  <si>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</si>
  <si>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</si>
  <si>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</si>
  <si>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</si>
  <si>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</si>
  <si>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</si>
  <si>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</si>
  <si>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</si>
  <si>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</si>
  <si>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</si>
  <si>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</si>
  <si>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</si>
  <si>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</si>
  <si>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</si>
  <si>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</si>
  <si>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</si>
  <si>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</si>
  <si>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</si>
  <si>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</si>
  <si>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</si>
  <si>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</si>
  <si>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</si>
  <si>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</si>
  <si>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</si>
  <si>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</si>
  <si>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</si>
  <si>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</si>
  <si>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</si>
  <si>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РАСЧЕТ индекса налогового потенциала на 2020 год</t>
  </si>
  <si>
    <t>Численность постоянного населения на 01.01.2019, чел.</t>
  </si>
  <si>
    <t xml:space="preserve">Доля налога в оценке ФОТ (2020 год) </t>
  </si>
  <si>
    <t>РАСЧЕТ индекса бюджетных расходов на 2020год</t>
  </si>
  <si>
    <t>Численность постоянного населения на 1.01.2019, чел.</t>
  </si>
  <si>
    <t>за счет субвенций из областного бюджета, на 2020 год</t>
  </si>
  <si>
    <t>предоставляемых за счет субвенций из областного бюджета,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</si>
</sst>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1" fillId="0" borderId="1" xfId="2" applyNumberFormat="1" applyFont="1" applyFill="1" applyBorder="1"/>
    <xf numFmtId="174" fontId="12" fillId="0" borderId="0" xfId="2" applyNumberFormat="1" applyFont="1"/>
    <xf numFmtId="179" fontId="52" fillId="4" borderId="0" xfId="2" applyNumberFormat="1" applyFont="1" applyFill="1" applyBorder="1" applyAlignment="1">
      <alignment wrapText="1"/>
    </xf>
    <xf numFmtId="181" fontId="30" fillId="0" borderId="1" xfId="2" applyNumberFormat="1" applyFont="1" applyFill="1" applyBorder="1" applyAlignment="1">
      <alignment horizontal="right" wrapText="1"/>
    </xf>
    <xf numFmtId="175" fontId="30" fillId="0" borderId="1" xfId="2" applyNumberFormat="1" applyFont="1" applyFill="1" applyBorder="1" applyAlignment="1">
      <alignment horizontal="right" wrapText="1"/>
    </xf>
    <xf numFmtId="181" fontId="46" fillId="4" borderId="1" xfId="2" applyNumberFormat="1" applyFont="1" applyFill="1" applyBorder="1"/>
    <xf numFmtId="174" fontId="53" fillId="0" borderId="1" xfId="2" applyNumberFormat="1" applyFont="1" applyFill="1" applyBorder="1" applyProtection="1">
      <protection locked="0"/>
    </xf>
    <xf numFmtId="180" fontId="54" fillId="0" borderId="1" xfId="2" applyNumberFormat="1" applyFont="1" applyFill="1" applyBorder="1"/>
    <xf numFmtId="175" fontId="55" fillId="0" borderId="1" xfId="2" applyNumberFormat="1" applyFont="1" applyFill="1" applyBorder="1"/>
    <xf numFmtId="175" fontId="55" fillId="3" borderId="1" xfId="2" applyNumberFormat="1" applyFont="1" applyFill="1" applyBorder="1"/>
    <xf numFmtId="175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6" fontId="24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85" name="AutoShape 24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86" name="AutoShape 25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87" name="AutoShape 26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88" name="AutoShape 27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489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90" name="AutoShape 29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91" name="AutoShape 30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492" name="AutoShape 3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493" name="AutoShape 32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494" name="AutoShape 35"/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495" name="AutoShape 36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496" name="AutoShape 37"/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497" name="AutoShape 38"/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498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499" name="AutoShape 40"/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500" name="AutoShape 41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501" name="AutoShape 42"/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502" name="AutoShape 43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503" name="AutoShape 28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504" name="AutoShape 39"/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10000"/>
            </a:solidFill>
            <a:latin typeface="Times New Roman Cyr"/>
            <a:cs typeface="Times New Roman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zoomScaleNormal="100" zoomScaleSheetLayoutView="85" workbookViewId="0">
      <selection activeCell="C4" sqref="C4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7"/>
      <c r="B2" s="187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1.0323601989192586</v>
      </c>
      <c r="K2" s="90"/>
      <c r="L2" s="163">
        <v>290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6" t="s">
        <v>155</v>
      </c>
      <c r="D6" s="186"/>
      <c r="E6" s="186"/>
      <c r="F6" s="186"/>
      <c r="G6" s="186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4" t="s">
        <v>1</v>
      </c>
      <c r="B8" s="184" t="s">
        <v>2</v>
      </c>
      <c r="C8" s="188" t="s">
        <v>160</v>
      </c>
      <c r="D8" s="184" t="s">
        <v>3</v>
      </c>
      <c r="E8" s="184" t="s">
        <v>22</v>
      </c>
      <c r="F8" s="184" t="s">
        <v>20</v>
      </c>
      <c r="G8" s="178" t="s">
        <v>23</v>
      </c>
      <c r="H8" s="184" t="s">
        <v>19</v>
      </c>
      <c r="I8" s="184" t="s">
        <v>109</v>
      </c>
      <c r="J8" s="184" t="s">
        <v>21</v>
      </c>
      <c r="K8" s="184" t="s">
        <v>106</v>
      </c>
      <c r="L8" s="10">
        <v>1</v>
      </c>
      <c r="M8" s="184" t="s">
        <v>146</v>
      </c>
      <c r="N8" s="178" t="s">
        <v>108</v>
      </c>
      <c r="O8" s="178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4"/>
      <c r="B9" s="184"/>
      <c r="C9" s="188"/>
      <c r="D9" s="184"/>
      <c r="E9" s="184"/>
      <c r="F9" s="184"/>
      <c r="G9" s="178"/>
      <c r="H9" s="184"/>
      <c r="I9" s="184"/>
      <c r="J9" s="184"/>
      <c r="K9" s="184"/>
      <c r="L9" s="178" t="s">
        <v>107</v>
      </c>
      <c r="M9" s="184"/>
      <c r="N9" s="178"/>
      <c r="O9" s="178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4"/>
      <c r="B10" s="184"/>
      <c r="C10" s="188"/>
      <c r="D10" s="184"/>
      <c r="E10" s="184"/>
      <c r="F10" s="184"/>
      <c r="G10" s="178"/>
      <c r="H10" s="184"/>
      <c r="I10" s="184"/>
      <c r="J10" s="184"/>
      <c r="K10" s="184"/>
      <c r="L10" s="179"/>
      <c r="M10" s="184"/>
      <c r="N10" s="178"/>
      <c r="O10" s="17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0" t="s">
        <v>41</v>
      </c>
      <c r="B11" s="181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2"/>
      <c r="B12" s="183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290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4314</v>
      </c>
      <c r="D13" s="14">
        <f>ИНП2020!U9</f>
        <v>0.92920000000000003</v>
      </c>
      <c r="E13" s="14">
        <f>ИБР2020!AR9</f>
        <v>0.83533000000000002</v>
      </c>
      <c r="F13" s="16">
        <f>ИНП2020!T9</f>
        <v>5237.4089999999997</v>
      </c>
      <c r="G13" s="17">
        <f>F13/E13</f>
        <v>6269.8681958028556</v>
      </c>
      <c r="H13" s="20">
        <f>F13/C13</f>
        <v>1.214049374130737</v>
      </c>
      <c r="I13" s="13">
        <f>D13/E13</f>
        <v>1.1123747500987633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1.1123747500987633</v>
      </c>
      <c r="N13" s="118">
        <f>ROUND((G13+L13),1)</f>
        <v>6269.9</v>
      </c>
      <c r="O13" s="119">
        <f>ROUND(N13/C13,3)</f>
        <v>1.4530000000000001</v>
      </c>
    </row>
    <row r="14" spans="1:32" s="7" customFormat="1" ht="18.75" x14ac:dyDescent="0.3">
      <c r="A14" s="107">
        <v>2</v>
      </c>
      <c r="B14" s="18" t="s">
        <v>150</v>
      </c>
      <c r="C14" s="135">
        <v>1799</v>
      </c>
      <c r="D14" s="14">
        <f>ИНП2020!U10</f>
        <v>1.13171</v>
      </c>
      <c r="E14" s="14">
        <f>ИБР2020!AR10</f>
        <v>1.2791399999999999</v>
      </c>
      <c r="F14" s="16">
        <f>ИНП2020!T10</f>
        <v>2660.0569999999998</v>
      </c>
      <c r="G14" s="17">
        <f t="shared" ref="G14:G23" si="0">F14/E14</f>
        <v>2079.5667401535406</v>
      </c>
      <c r="H14" s="20">
        <f t="shared" ref="H14:H23" si="1">F14/C14</f>
        <v>1.4786309060589216</v>
      </c>
      <c r="I14" s="13">
        <f t="shared" ref="I14:I23" si="2">D14/E14</f>
        <v>0.88474287411854846</v>
      </c>
      <c r="J14" s="115">
        <f t="shared" ref="J14:J23" si="3">IF(I14&lt;$J$2,$J$2*($J$2-I14)*E14*C14,0)</f>
        <v>350.68551394992437</v>
      </c>
      <c r="K14" s="15">
        <f t="shared" ref="K14:K23" si="4">J14/$J$24</f>
        <v>0.66563661666375051</v>
      </c>
      <c r="L14" s="169">
        <f t="shared" ref="L14:L23" si="5">ROUND($L$12*K14/$K$24,0)</f>
        <v>193</v>
      </c>
      <c r="M14" s="13">
        <f t="shared" ref="M14:M23" si="6">I14+L14/(C14*E14*$J$2)</f>
        <v>0.96598416454323721</v>
      </c>
      <c r="N14" s="118">
        <f t="shared" ref="N14:N23" si="7">ROUND((G14+L14),1)</f>
        <v>2272.6</v>
      </c>
      <c r="O14" s="119">
        <f t="shared" ref="O14:O23" si="8">ROUND(N14/C14,3)</f>
        <v>1.2629999999999999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746</v>
      </c>
      <c r="D15" s="14">
        <f>ИНП2020!U11</f>
        <v>1.0918000000000001</v>
      </c>
      <c r="E15" s="14">
        <f>ИБР2020!AR11</f>
        <v>1.2791399999999999</v>
      </c>
      <c r="F15" s="16">
        <f>ИНП2020!T11</f>
        <v>1064.1600000000001</v>
      </c>
      <c r="G15" s="17">
        <f t="shared" si="0"/>
        <v>831.93395562643661</v>
      </c>
      <c r="H15" s="20">
        <f t="shared" si="1"/>
        <v>1.4264879356568365</v>
      </c>
      <c r="I15" s="13">
        <f t="shared" si="2"/>
        <v>0.85354222368153621</v>
      </c>
      <c r="J15" s="115">
        <f t="shared" si="3"/>
        <v>176.15676781576587</v>
      </c>
      <c r="K15" s="15">
        <f t="shared" si="4"/>
        <v>0.33436338333624954</v>
      </c>
      <c r="L15" s="169">
        <f t="shared" si="5"/>
        <v>97</v>
      </c>
      <c r="M15" s="13">
        <f t="shared" si="6"/>
        <v>0.95200760660795181</v>
      </c>
      <c r="N15" s="118">
        <f t="shared" si="7"/>
        <v>928.9</v>
      </c>
      <c r="O15" s="119">
        <f t="shared" si="8"/>
        <v>1.2450000000000001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ИНП2020!C12</f>
        <v>0</v>
      </c>
      <c r="D16" s="14" t="e">
        <f>ИНП2020!U12</f>
        <v>#DIV/0!</v>
      </c>
      <c r="E16" s="14" t="e">
        <f>ИБР2020!AR12</f>
        <v>#DIV/0!</v>
      </c>
      <c r="F16" s="16">
        <f>ИНП2020!T12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ИНП2020!C13</f>
        <v>0</v>
      </c>
      <c r="D17" s="14" t="e">
        <f>ИНП2020!U13</f>
        <v>#DIV/0!</v>
      </c>
      <c r="E17" s="14" t="e">
        <f>ИБР2020!AR13</f>
        <v>#DIV/0!</v>
      </c>
      <c r="F17" s="16">
        <f>ИНП2020!T13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ИНП2020!C14</f>
        <v>0</v>
      </c>
      <c r="D18" s="14" t="e">
        <f>ИНП2020!U14</f>
        <v>#DIV/0!</v>
      </c>
      <c r="E18" s="14" t="e">
        <f>ИБР2020!AR14</f>
        <v>#DIV/0!</v>
      </c>
      <c r="F18" s="16">
        <f>ИНП2020!T14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ИНП2020!C15</f>
        <v>0</v>
      </c>
      <c r="D19" s="14" t="e">
        <f>ИНП2020!U15</f>
        <v>#DIV/0!</v>
      </c>
      <c r="E19" s="14" t="e">
        <f>ИБР2020!AR15</f>
        <v>#DIV/0!</v>
      </c>
      <c r="F19" s="16">
        <f>ИНП2020!T15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ИНП2020!C16</f>
        <v>0</v>
      </c>
      <c r="D20" s="14" t="e">
        <f>ИНП2020!U16</f>
        <v>#DIV/0!</v>
      </c>
      <c r="E20" s="14" t="e">
        <f>ИБР2020!AR16</f>
        <v>#DIV/0!</v>
      </c>
      <c r="F20" s="16">
        <f>ИНП2020!T16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ИНП2020!C17</f>
        <v>0</v>
      </c>
      <c r="D21" s="14" t="e">
        <f>ИНП2020!U17</f>
        <v>#DIV/0!</v>
      </c>
      <c r="E21" s="14" t="e">
        <f>ИБР2020!AR17</f>
        <v>#DIV/0!</v>
      </c>
      <c r="F21" s="16">
        <f>ИНП2020!T17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ИНП2020!C18</f>
        <v>0</v>
      </c>
      <c r="D22" s="14" t="e">
        <f>ИНП2020!U18</f>
        <v>#DIV/0!</v>
      </c>
      <c r="E22" s="14" t="e">
        <f>ИБР2020!AR18</f>
        <v>#DIV/0!</v>
      </c>
      <c r="F22" s="16">
        <f>ИНП2020!T18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ИНП2020!C19</f>
        <v>0</v>
      </c>
      <c r="D23" s="14" t="e">
        <f>ИНП2020!U19</f>
        <v>#DIV/0!</v>
      </c>
      <c r="E23" s="14" t="e">
        <f>ИБР2020!AR19</f>
        <v>#DIV/0!</v>
      </c>
      <c r="F23" s="16">
        <f>ИНП2020!T19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5" t="s">
        <v>0</v>
      </c>
      <c r="B24" s="185"/>
      <c r="C24" s="136">
        <f>SUM(C13:C23)</f>
        <v>6859</v>
      </c>
      <c r="D24" s="117">
        <f>ИНП2020!U20</f>
        <v>1</v>
      </c>
      <c r="E24" s="117">
        <f>ИБР2020!AR20</f>
        <v>1</v>
      </c>
      <c r="F24" s="22">
        <f>SUM(F13:F23)</f>
        <v>8961.6260000000002</v>
      </c>
      <c r="G24" s="22">
        <f>G13+G14+G15</f>
        <v>9181.3688915828334</v>
      </c>
      <c r="H24" s="24">
        <f>AVERAGE(H13:H15)</f>
        <v>1.3730560719488316</v>
      </c>
      <c r="I24" s="23">
        <f>AVERAGE(I13:I15)</f>
        <v>0.95021994929961606</v>
      </c>
      <c r="J24" s="22">
        <f>J13+J14+J15</f>
        <v>526.84228176569025</v>
      </c>
      <c r="K24" s="22">
        <f>K13+K14+K15</f>
        <v>1</v>
      </c>
      <c r="L24" s="171">
        <f>L13+L14+L15</f>
        <v>290</v>
      </c>
      <c r="M24" s="23">
        <f>AVERAGE(M13:M15)</f>
        <v>1.0101221737499841</v>
      </c>
      <c r="N24" s="22">
        <f>SUM(N13:N15)</f>
        <v>9471.4</v>
      </c>
      <c r="O24" s="23">
        <f>AVERAGE(O13:O15)</f>
        <v>1.3203333333333334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zoomScale="115" zoomScaleNormal="100" zoomScaleSheetLayoutView="115" workbookViewId="0">
      <pane xSplit="2" ySplit="9" topLeftCell="D10" activePane="bottomRight" state="frozen"/>
      <selection activeCell="G21" sqref="G21"/>
      <selection pane="topRight" activeCell="G21" sqref="G21"/>
      <selection pane="bottomLeft" activeCell="G21" sqref="G21"/>
      <selection pane="bottomRight" activeCell="Q27" sqref="Q27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159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4" t="s">
        <v>1</v>
      </c>
      <c r="B4" s="184" t="s">
        <v>43</v>
      </c>
      <c r="C4" s="188" t="s">
        <v>160</v>
      </c>
      <c r="D4" s="189" t="s">
        <v>6</v>
      </c>
      <c r="E4" s="189"/>
      <c r="F4" s="189"/>
      <c r="G4" s="189"/>
      <c r="H4" s="189" t="s">
        <v>54</v>
      </c>
      <c r="I4" s="189"/>
      <c r="J4" s="189"/>
      <c r="K4" s="189"/>
      <c r="L4" s="189" t="s">
        <v>16</v>
      </c>
      <c r="M4" s="189"/>
      <c r="N4" s="189"/>
      <c r="O4" s="189"/>
      <c r="P4" s="189" t="s">
        <v>58</v>
      </c>
      <c r="Q4" s="189"/>
      <c r="R4" s="189"/>
      <c r="S4" s="189"/>
      <c r="T4" s="189" t="s">
        <v>14</v>
      </c>
      <c r="U4" s="189" t="s">
        <v>11</v>
      </c>
    </row>
    <row r="5" spans="1:23" ht="13.15" customHeight="1" x14ac:dyDescent="0.2">
      <c r="A5" s="184"/>
      <c r="B5" s="184"/>
      <c r="C5" s="188"/>
      <c r="D5" s="190" t="s">
        <v>33</v>
      </c>
      <c r="E5" s="190" t="s">
        <v>161</v>
      </c>
      <c r="F5" s="190" t="s">
        <v>52</v>
      </c>
      <c r="G5" s="189" t="s">
        <v>15</v>
      </c>
      <c r="H5" s="190" t="s">
        <v>55</v>
      </c>
      <c r="I5" s="184" t="s">
        <v>60</v>
      </c>
      <c r="J5" s="190" t="s">
        <v>52</v>
      </c>
      <c r="K5" s="189" t="s">
        <v>15</v>
      </c>
      <c r="L5" s="190" t="s">
        <v>56</v>
      </c>
      <c r="M5" s="190" t="s">
        <v>35</v>
      </c>
      <c r="N5" s="190" t="s">
        <v>57</v>
      </c>
      <c r="O5" s="189" t="s">
        <v>15</v>
      </c>
      <c r="P5" s="191" t="s">
        <v>55</v>
      </c>
      <c r="Q5" s="184" t="s">
        <v>59</v>
      </c>
      <c r="R5" s="190" t="s">
        <v>57</v>
      </c>
      <c r="S5" s="189" t="s">
        <v>15</v>
      </c>
      <c r="T5" s="189"/>
      <c r="U5" s="189"/>
    </row>
    <row r="6" spans="1:23" ht="159.75" customHeight="1" x14ac:dyDescent="0.2">
      <c r="A6" s="184"/>
      <c r="B6" s="184"/>
      <c r="C6" s="188"/>
      <c r="D6" s="190"/>
      <c r="E6" s="190"/>
      <c r="F6" s="190"/>
      <c r="G6" s="189"/>
      <c r="H6" s="190"/>
      <c r="I6" s="184"/>
      <c r="J6" s="190"/>
      <c r="K6" s="189"/>
      <c r="L6" s="190"/>
      <c r="M6" s="190"/>
      <c r="N6" s="190"/>
      <c r="O6" s="189"/>
      <c r="P6" s="191"/>
      <c r="Q6" s="184"/>
      <c r="R6" s="190"/>
      <c r="S6" s="189"/>
      <c r="T6" s="189"/>
      <c r="U6" s="189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4314</v>
      </c>
      <c r="D9" s="177">
        <v>318.3</v>
      </c>
      <c r="E9" s="158">
        <v>13.2</v>
      </c>
      <c r="F9" s="158">
        <v>0.2</v>
      </c>
      <c r="G9" s="164">
        <f>ROUND(D9*F9*E9,3)</f>
        <v>840.31200000000001</v>
      </c>
      <c r="H9" s="41">
        <v>1503</v>
      </c>
      <c r="I9" s="41">
        <v>0</v>
      </c>
      <c r="J9" s="33">
        <v>1</v>
      </c>
      <c r="K9" s="35">
        <f>ROUND((H9+I9)*J9,0)</f>
        <v>1503</v>
      </c>
      <c r="L9" s="157">
        <v>727.6</v>
      </c>
      <c r="M9" s="33">
        <v>0.06</v>
      </c>
      <c r="N9" s="33">
        <v>0.3</v>
      </c>
      <c r="O9" s="164">
        <f>ROUND(L9*M9*N9,3)</f>
        <v>13.097</v>
      </c>
      <c r="P9" s="159">
        <v>2881</v>
      </c>
      <c r="Q9" s="165">
        <v>0</v>
      </c>
      <c r="R9" s="33">
        <v>1</v>
      </c>
      <c r="S9" s="165">
        <f>ROUND((P9+Q9)*R9,3)</f>
        <v>2881</v>
      </c>
      <c r="T9" s="165">
        <f>G9+K9+O9+S9</f>
        <v>5237.4089999999997</v>
      </c>
      <c r="U9" s="36">
        <f>ROUND((T9/C9)/($T$20/$C$20),5)</f>
        <v>0.92920000000000003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1799</v>
      </c>
      <c r="D10" s="177">
        <v>131.80000000000001</v>
      </c>
      <c r="E10" s="158">
        <v>13.2</v>
      </c>
      <c r="F10" s="158">
        <v>0.2</v>
      </c>
      <c r="G10" s="164">
        <f>ROUND(D10*F10*E10,3)</f>
        <v>347.952</v>
      </c>
      <c r="H10" s="41">
        <v>251</v>
      </c>
      <c r="I10" s="41">
        <v>0</v>
      </c>
      <c r="J10" s="33">
        <v>1</v>
      </c>
      <c r="K10" s="35">
        <f t="shared" ref="K10:K19" si="0">ROUND((H10+I10)*J10,0)</f>
        <v>251</v>
      </c>
      <c r="L10" s="157">
        <v>783.6</v>
      </c>
      <c r="M10" s="33">
        <v>0.06</v>
      </c>
      <c r="N10" s="33">
        <v>0.3</v>
      </c>
      <c r="O10" s="164">
        <f>ROUND(L10*M10*N10,3)</f>
        <v>14.105</v>
      </c>
      <c r="P10" s="159">
        <v>2047</v>
      </c>
      <c r="Q10" s="165">
        <v>0</v>
      </c>
      <c r="R10" s="33">
        <v>1</v>
      </c>
      <c r="S10" s="165">
        <f>ROUND((P10+Q10)*R10,3)</f>
        <v>2047</v>
      </c>
      <c r="T10" s="165">
        <f t="shared" ref="T10:T19" si="1">G10+K10+O10+S10</f>
        <v>2660.0569999999998</v>
      </c>
      <c r="U10" s="36">
        <f t="shared" ref="U10:U19" si="2">ROUND((T10/C10)/($T$20/$C$20),5)</f>
        <v>1.13171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746</v>
      </c>
      <c r="D11" s="177">
        <v>16.899999999999999</v>
      </c>
      <c r="E11" s="158">
        <v>13.2</v>
      </c>
      <c r="F11" s="158">
        <v>0.2</v>
      </c>
      <c r="G11" s="164">
        <f>ROUND(D11*F11*E11,3)</f>
        <v>44.616</v>
      </c>
      <c r="H11" s="41">
        <v>43</v>
      </c>
      <c r="I11" s="41">
        <v>0</v>
      </c>
      <c r="J11" s="33">
        <v>1</v>
      </c>
      <c r="K11" s="35">
        <f t="shared" si="0"/>
        <v>43</v>
      </c>
      <c r="L11" s="157">
        <v>4085.8</v>
      </c>
      <c r="M11" s="33">
        <v>0.06</v>
      </c>
      <c r="N11" s="33">
        <v>0.3</v>
      </c>
      <c r="O11" s="164">
        <f>ROUND(L11*M11*N11,3)</f>
        <v>73.543999999999997</v>
      </c>
      <c r="P11" s="159">
        <v>903</v>
      </c>
      <c r="Q11" s="165">
        <v>0</v>
      </c>
      <c r="R11" s="33">
        <v>1</v>
      </c>
      <c r="S11" s="165">
        <f>ROUND((P11+Q11)*R11,3)</f>
        <v>903</v>
      </c>
      <c r="T11" s="165">
        <f t="shared" si="1"/>
        <v>1064.1600000000001</v>
      </c>
      <c r="U11" s="36">
        <f t="shared" si="2"/>
        <v>1.0918000000000001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6859</v>
      </c>
      <c r="D20" s="160">
        <f>SUM(D9:D19)</f>
        <v>467</v>
      </c>
      <c r="E20" s="149" t="s">
        <v>7</v>
      </c>
      <c r="F20" s="149" t="s">
        <v>7</v>
      </c>
      <c r="G20" s="166">
        <f>SUM(G9:G19)</f>
        <v>1232.8800000000001</v>
      </c>
      <c r="H20" s="148">
        <f>SUM(H9:H19)</f>
        <v>1797</v>
      </c>
      <c r="I20" s="148">
        <f>SUM(I9:I19)</f>
        <v>0</v>
      </c>
      <c r="J20" s="149" t="s">
        <v>7</v>
      </c>
      <c r="K20" s="148">
        <f>SUM(K9:K19)</f>
        <v>1797</v>
      </c>
      <c r="L20" s="160">
        <f>SUM(L9:L19)</f>
        <v>5597</v>
      </c>
      <c r="M20" s="149" t="s">
        <v>7</v>
      </c>
      <c r="N20" s="149" t="s">
        <v>7</v>
      </c>
      <c r="O20" s="166">
        <f>SUM(O9:O19)</f>
        <v>100.746</v>
      </c>
      <c r="P20" s="152">
        <f>SUM(P9:P19)</f>
        <v>5831</v>
      </c>
      <c r="Q20" s="155">
        <f>SUM(Q9:Q19)</f>
        <v>0</v>
      </c>
      <c r="R20" s="149" t="s">
        <v>7</v>
      </c>
      <c r="S20" s="155">
        <f>SUM(S9:S19)</f>
        <v>5831</v>
      </c>
      <c r="T20" s="155">
        <f>SUM(T9:T19)</f>
        <v>8961.6260000000002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W1" activePane="topRight" state="frozenSplit"/>
      <selection activeCell="A4" sqref="A4"/>
      <selection pane="topRight" activeCell="C2" sqref="C2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4" t="s">
        <v>1</v>
      </c>
      <c r="B4" s="184" t="s">
        <v>2</v>
      </c>
      <c r="C4" s="199" t="s">
        <v>163</v>
      </c>
      <c r="D4" s="188" t="s">
        <v>142</v>
      </c>
      <c r="E4" s="199" t="s">
        <v>121</v>
      </c>
      <c r="F4" s="188"/>
      <c r="G4" s="188"/>
      <c r="H4" s="188"/>
      <c r="I4" s="199"/>
      <c r="J4" s="188"/>
      <c r="K4" s="188"/>
      <c r="L4" s="199"/>
      <c r="M4" s="188" t="s">
        <v>152</v>
      </c>
      <c r="N4" s="199" t="s">
        <v>153</v>
      </c>
      <c r="O4" s="188"/>
      <c r="P4" s="199"/>
      <c r="Q4" s="188" t="s">
        <v>142</v>
      </c>
      <c r="R4" s="199" t="s">
        <v>156</v>
      </c>
      <c r="S4" s="188" t="s">
        <v>142</v>
      </c>
      <c r="T4" s="199" t="s">
        <v>70</v>
      </c>
      <c r="U4" s="188"/>
      <c r="V4" s="199"/>
      <c r="W4" s="188" t="s">
        <v>142</v>
      </c>
      <c r="X4" s="199" t="s">
        <v>157</v>
      </c>
      <c r="Y4" s="188" t="s">
        <v>142</v>
      </c>
      <c r="Z4" s="199" t="s">
        <v>158</v>
      </c>
      <c r="AA4" s="188" t="s">
        <v>142</v>
      </c>
      <c r="AB4" s="199" t="s">
        <v>154</v>
      </c>
      <c r="AC4" s="188" t="s">
        <v>142</v>
      </c>
      <c r="AD4" s="199" t="s">
        <v>122</v>
      </c>
      <c r="AE4" s="199"/>
      <c r="AF4" s="199"/>
      <c r="AG4" s="188"/>
      <c r="AH4" s="188"/>
      <c r="AI4" s="199"/>
      <c r="AJ4" s="188"/>
      <c r="AK4" s="188"/>
      <c r="AL4" s="199"/>
      <c r="AM4" s="188"/>
      <c r="AN4" s="188"/>
      <c r="AO4" s="199"/>
      <c r="AP4" s="199" t="s">
        <v>71</v>
      </c>
      <c r="AQ4" s="199" t="s">
        <v>10</v>
      </c>
      <c r="AR4" s="199" t="s">
        <v>36</v>
      </c>
    </row>
    <row r="5" spans="1:46" ht="13.15" customHeight="1" x14ac:dyDescent="0.2">
      <c r="A5" s="184"/>
      <c r="B5" s="215"/>
      <c r="C5" s="199"/>
      <c r="D5" s="188"/>
      <c r="E5" s="199"/>
      <c r="F5" s="188"/>
      <c r="G5" s="188"/>
      <c r="H5" s="188"/>
      <c r="I5" s="199"/>
      <c r="J5" s="188"/>
      <c r="K5" s="188"/>
      <c r="L5" s="199"/>
      <c r="M5" s="188"/>
      <c r="N5" s="199"/>
      <c r="O5" s="188"/>
      <c r="P5" s="199"/>
      <c r="Q5" s="188"/>
      <c r="R5" s="199"/>
      <c r="S5" s="188"/>
      <c r="T5" s="199"/>
      <c r="U5" s="188"/>
      <c r="V5" s="199"/>
      <c r="W5" s="188"/>
      <c r="X5" s="199"/>
      <c r="Y5" s="188"/>
      <c r="Z5" s="199"/>
      <c r="AA5" s="188"/>
      <c r="AB5" s="199"/>
      <c r="AC5" s="188"/>
      <c r="AD5" s="199"/>
      <c r="AE5" s="199"/>
      <c r="AF5" s="199"/>
      <c r="AG5" s="188"/>
      <c r="AH5" s="188"/>
      <c r="AI5" s="199"/>
      <c r="AJ5" s="188"/>
      <c r="AK5" s="188"/>
      <c r="AL5" s="199"/>
      <c r="AM5" s="188"/>
      <c r="AN5" s="188"/>
      <c r="AO5" s="199"/>
      <c r="AP5" s="199"/>
      <c r="AQ5" s="199"/>
      <c r="AR5" s="199"/>
    </row>
    <row r="6" spans="1:46" ht="152.25" customHeight="1" x14ac:dyDescent="0.2">
      <c r="A6" s="184"/>
      <c r="B6" s="184"/>
      <c r="C6" s="199"/>
      <c r="D6" s="188"/>
      <c r="E6" s="199"/>
      <c r="F6" s="188"/>
      <c r="G6" s="188"/>
      <c r="H6" s="188"/>
      <c r="I6" s="199"/>
      <c r="J6" s="188"/>
      <c r="K6" s="188"/>
      <c r="L6" s="199"/>
      <c r="M6" s="188"/>
      <c r="N6" s="199"/>
      <c r="O6" s="188"/>
      <c r="P6" s="199"/>
      <c r="Q6" s="188"/>
      <c r="R6" s="199"/>
      <c r="S6" s="188"/>
      <c r="T6" s="199"/>
      <c r="U6" s="188"/>
      <c r="V6" s="199"/>
      <c r="W6" s="188"/>
      <c r="X6" s="199"/>
      <c r="Y6" s="188"/>
      <c r="Z6" s="199"/>
      <c r="AA6" s="188"/>
      <c r="AB6" s="199"/>
      <c r="AC6" s="188"/>
      <c r="AD6" s="199"/>
      <c r="AE6" s="199"/>
      <c r="AF6" s="199"/>
      <c r="AG6" s="188"/>
      <c r="AH6" s="188"/>
      <c r="AI6" s="199"/>
      <c r="AJ6" s="188"/>
      <c r="AK6" s="188"/>
      <c r="AL6" s="199"/>
      <c r="AM6" s="188"/>
      <c r="AN6" s="188"/>
      <c r="AO6" s="199"/>
      <c r="AP6" s="199"/>
      <c r="AQ6" s="199"/>
      <c r="AR6" s="199"/>
      <c r="AT6" s="7"/>
    </row>
    <row r="7" spans="1:46" x14ac:dyDescent="0.2">
      <c r="A7" s="213" t="s">
        <v>72</v>
      </c>
      <c r="B7" s="214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2"/>
      <c r="B8" s="212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4314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17.256</v>
      </c>
      <c r="O9" s="77"/>
      <c r="P9" s="58">
        <f>C9*O9</f>
        <v>0</v>
      </c>
      <c r="Q9" s="77">
        <v>0.54900000000000004</v>
      </c>
      <c r="R9" s="58">
        <f>C9*Q9</f>
        <v>2368.386</v>
      </c>
      <c r="S9" s="77">
        <v>2E-3</v>
      </c>
      <c r="T9" s="58">
        <f>C9*S9</f>
        <v>8.6280000000000001</v>
      </c>
      <c r="U9" s="77"/>
      <c r="V9" s="58">
        <f>C9*U9</f>
        <v>0</v>
      </c>
      <c r="W9" s="77">
        <v>0.27200000000000002</v>
      </c>
      <c r="X9" s="58">
        <f>C9*W9</f>
        <v>1173.4080000000001</v>
      </c>
      <c r="Y9" s="77">
        <v>0.105</v>
      </c>
      <c r="Z9" s="58">
        <f>C9*Y9</f>
        <v>452.96999999999997</v>
      </c>
      <c r="AA9" s="77">
        <v>0.215</v>
      </c>
      <c r="AB9" s="58">
        <f>C9*AA9</f>
        <v>927.51</v>
      </c>
      <c r="AC9" s="77">
        <v>3.0000000000000001E-3</v>
      </c>
      <c r="AD9" s="58">
        <f t="shared" ref="AD9:AD19" si="0">C9*AC9</f>
        <v>12.942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4961.0999999999995</v>
      </c>
      <c r="AQ9" s="146">
        <f t="shared" ref="AQ9:AQ19" si="1">AP9/C9</f>
        <v>1.1499999999999999</v>
      </c>
      <c r="AR9" s="147">
        <f t="shared" ref="AR9:AR19" si="2">ROUND((AP9/C9)/($AP$20/$C$20),5)</f>
        <v>0.83533000000000002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1799</v>
      </c>
      <c r="D10" s="77">
        <v>0.61099999999999999</v>
      </c>
      <c r="E10" s="58">
        <f t="shared" ref="E10:E19" si="3">C10*D10</f>
        <v>1099.1890000000001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7.1959999999999997</v>
      </c>
      <c r="O10" s="77"/>
      <c r="P10" s="58">
        <f t="shared" ref="P10:P19" si="8">C10*O10</f>
        <v>0</v>
      </c>
      <c r="Q10" s="77">
        <v>0.54900000000000004</v>
      </c>
      <c r="R10" s="58">
        <f t="shared" ref="R10:R19" si="9">C10*Q10</f>
        <v>987.65100000000007</v>
      </c>
      <c r="S10" s="77">
        <v>2E-3</v>
      </c>
      <c r="T10" s="58">
        <f t="shared" ref="T10:T19" si="10">C10*S10</f>
        <v>3.5979999999999999</v>
      </c>
      <c r="U10" s="77"/>
      <c r="V10" s="58">
        <f t="shared" ref="V10:V19" si="11">C10*U10</f>
        <v>0</v>
      </c>
      <c r="W10" s="77">
        <v>0.27200000000000002</v>
      </c>
      <c r="X10" s="58">
        <f t="shared" ref="X10:X19" si="12">C10*W10</f>
        <v>489.32800000000003</v>
      </c>
      <c r="Y10" s="77">
        <v>0.105</v>
      </c>
      <c r="Z10" s="58">
        <f t="shared" ref="Z10:Z19" si="13">C10*Y10</f>
        <v>188.89499999999998</v>
      </c>
      <c r="AA10" s="77">
        <v>0.215</v>
      </c>
      <c r="AB10" s="58">
        <f t="shared" ref="AB10:AB19" si="14">C10*AA10</f>
        <v>386.78499999999997</v>
      </c>
      <c r="AC10" s="77">
        <v>3.0000000000000001E-3</v>
      </c>
      <c r="AD10" s="58">
        <f t="shared" si="0"/>
        <v>5.3970000000000002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3168.0389999999998</v>
      </c>
      <c r="AQ10" s="146">
        <f t="shared" si="1"/>
        <v>1.7609999999999999</v>
      </c>
      <c r="AR10" s="147">
        <f t="shared" si="2"/>
        <v>1.2791399999999999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746</v>
      </c>
      <c r="D11" s="77">
        <v>0.61099999999999999</v>
      </c>
      <c r="E11" s="58">
        <f t="shared" si="3"/>
        <v>455.80599999999998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2.984</v>
      </c>
      <c r="O11" s="77"/>
      <c r="P11" s="58">
        <f t="shared" si="8"/>
        <v>0</v>
      </c>
      <c r="Q11" s="77">
        <v>0.54900000000000004</v>
      </c>
      <c r="R11" s="58">
        <f t="shared" si="9"/>
        <v>409.55400000000003</v>
      </c>
      <c r="S11" s="77">
        <v>2E-3</v>
      </c>
      <c r="T11" s="58">
        <f t="shared" si="10"/>
        <v>1.492</v>
      </c>
      <c r="U11" s="77"/>
      <c r="V11" s="58">
        <f t="shared" si="11"/>
        <v>0</v>
      </c>
      <c r="W11" s="77">
        <v>0.27200000000000002</v>
      </c>
      <c r="X11" s="58">
        <f t="shared" si="12"/>
        <v>202.91200000000001</v>
      </c>
      <c r="Y11" s="77">
        <v>0.105</v>
      </c>
      <c r="Z11" s="58">
        <f t="shared" si="13"/>
        <v>78.33</v>
      </c>
      <c r="AA11" s="77">
        <v>0.215</v>
      </c>
      <c r="AB11" s="58">
        <f t="shared" si="14"/>
        <v>160.38999999999999</v>
      </c>
      <c r="AC11" s="77">
        <v>3.0000000000000001E-3</v>
      </c>
      <c r="AD11" s="58">
        <f t="shared" si="0"/>
        <v>2.238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1313.7059999999999</v>
      </c>
      <c r="AQ11" s="146">
        <f t="shared" si="1"/>
        <v>1.7609999999999999</v>
      </c>
      <c r="AR11" s="147">
        <f t="shared" si="2"/>
        <v>1.2791399999999999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ИНП2020!C12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ИНП2020!C13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ИНП2020!C14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ИНП2020!C15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ИНП2020!C16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ИНП2020!C17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ИНП2020!C18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ИНП2020!C19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6859</v>
      </c>
      <c r="D20" s="149" t="s">
        <v>88</v>
      </c>
      <c r="E20" s="155">
        <f>SUM(E9:E19)</f>
        <v>1554.9950000000001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27.436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3765.5910000000003</v>
      </c>
      <c r="S20" s="151" t="s">
        <v>7</v>
      </c>
      <c r="T20" s="155">
        <f>SUM(T9:T19)</f>
        <v>13.718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1865.6480000000001</v>
      </c>
      <c r="Y20" s="151" t="s">
        <v>7</v>
      </c>
      <c r="Z20" s="155">
        <f>SUM(Z9:Z19)</f>
        <v>720.19500000000005</v>
      </c>
      <c r="AA20" s="151" t="s">
        <v>7</v>
      </c>
      <c r="AB20" s="155">
        <f>SUM(AB9:AB19)</f>
        <v>1474.6849999999999</v>
      </c>
      <c r="AC20" s="151" t="s">
        <v>7</v>
      </c>
      <c r="AD20" s="155">
        <f>SUM(AD9:AD19)</f>
        <v>20.576999999999998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9442.8449999999993</v>
      </c>
      <c r="AQ20" s="152">
        <f>SUM(AQ9:AQ11)</f>
        <v>4.6719999999999997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6" t="s">
        <v>1</v>
      </c>
      <c r="B27" s="206" t="s">
        <v>2</v>
      </c>
      <c r="C27" s="199" t="s">
        <v>91</v>
      </c>
      <c r="D27" s="188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8" t="s">
        <v>61</v>
      </c>
      <c r="U27" s="127"/>
      <c r="V27" s="199" t="s">
        <v>62</v>
      </c>
      <c r="W27" s="188" t="s">
        <v>63</v>
      </c>
      <c r="X27" s="199" t="s">
        <v>64</v>
      </c>
      <c r="Y27" s="188" t="s">
        <v>65</v>
      </c>
      <c r="Z27" s="199" t="s">
        <v>66</v>
      </c>
      <c r="AA27" s="200"/>
      <c r="AB27" s="200"/>
      <c r="AC27" s="203" t="s">
        <v>67</v>
      </c>
      <c r="AD27" s="188" t="s">
        <v>68</v>
      </c>
      <c r="AE27" s="188" t="s">
        <v>68</v>
      </c>
      <c r="AF27" s="188" t="s">
        <v>68</v>
      </c>
      <c r="AG27" s="188" t="s">
        <v>67</v>
      </c>
      <c r="AH27" s="127"/>
      <c r="AI27" s="188" t="s">
        <v>68</v>
      </c>
      <c r="AJ27" s="188" t="s">
        <v>67</v>
      </c>
      <c r="AK27" s="127"/>
      <c r="AL27" s="188" t="s">
        <v>68</v>
      </c>
      <c r="AM27" s="188" t="s">
        <v>92</v>
      </c>
      <c r="AN27" s="199" t="s">
        <v>93</v>
      </c>
      <c r="AO27" s="188" t="s">
        <v>69</v>
      </c>
    </row>
    <row r="28" spans="1:45" ht="12.75" hidden="1" customHeight="1" x14ac:dyDescent="0.2">
      <c r="A28" s="207"/>
      <c r="B28" s="209"/>
      <c r="C28" s="199"/>
      <c r="D28" s="188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8"/>
      <c r="U28" s="127"/>
      <c r="V28" s="199"/>
      <c r="W28" s="188"/>
      <c r="X28" s="199"/>
      <c r="Y28" s="188"/>
      <c r="Z28" s="199"/>
      <c r="AA28" s="201"/>
      <c r="AB28" s="201"/>
      <c r="AC28" s="204"/>
      <c r="AD28" s="188"/>
      <c r="AE28" s="188"/>
      <c r="AF28" s="188"/>
      <c r="AG28" s="188"/>
      <c r="AH28" s="127"/>
      <c r="AI28" s="188"/>
      <c r="AJ28" s="188"/>
      <c r="AK28" s="127"/>
      <c r="AL28" s="188"/>
      <c r="AM28" s="188"/>
      <c r="AN28" s="199"/>
      <c r="AO28" s="188"/>
    </row>
    <row r="29" spans="1:45" ht="34.5" hidden="1" customHeight="1" x14ac:dyDescent="0.2">
      <c r="A29" s="208"/>
      <c r="B29" s="208"/>
      <c r="C29" s="199"/>
      <c r="D29" s="188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8"/>
      <c r="U29" s="127"/>
      <c r="V29" s="199"/>
      <c r="W29" s="188"/>
      <c r="X29" s="199"/>
      <c r="Y29" s="188"/>
      <c r="Z29" s="199"/>
      <c r="AA29" s="202"/>
      <c r="AB29" s="202"/>
      <c r="AC29" s="205"/>
      <c r="AD29" s="188"/>
      <c r="AE29" s="188"/>
      <c r="AF29" s="188"/>
      <c r="AG29" s="188"/>
      <c r="AH29" s="127"/>
      <c r="AI29" s="188"/>
      <c r="AJ29" s="188"/>
      <c r="AK29" s="127"/>
      <c r="AL29" s="188"/>
      <c r="AM29" s="188"/>
      <c r="AN29" s="199"/>
      <c r="AO29" s="188"/>
    </row>
    <row r="30" spans="1:45" ht="14.25" hidden="1" customHeight="1" thickBot="1" x14ac:dyDescent="0.25">
      <c r="A30" s="210" t="s">
        <v>72</v>
      </c>
      <c r="B30" s="211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5"/>
      <c r="B31" s="196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7" t="s">
        <v>0</v>
      </c>
      <c r="B51" s="198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G26" sqref="G26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8"/>
      <c r="S1" s="218"/>
      <c r="T1" s="218"/>
    </row>
    <row r="2" spans="1:20" s="85" customFormat="1" ht="17.649999999999999" customHeight="1" x14ac:dyDescent="0.35">
      <c r="A2" s="187">
        <f ca="1">NOW()</f>
        <v>43816.741106250003</v>
      </c>
      <c r="B2" s="187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164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4" t="s">
        <v>1</v>
      </c>
      <c r="B8" s="184" t="s">
        <v>2</v>
      </c>
      <c r="C8" s="188" t="s">
        <v>101</v>
      </c>
      <c r="D8" s="184" t="s">
        <v>110</v>
      </c>
      <c r="E8" s="178" t="s">
        <v>117</v>
      </c>
      <c r="F8" s="184" t="s">
        <v>111</v>
      </c>
      <c r="G8" s="184" t="s">
        <v>112</v>
      </c>
      <c r="H8" s="184" t="s">
        <v>113</v>
      </c>
      <c r="I8" s="184" t="s">
        <v>114</v>
      </c>
      <c r="J8" s="178" t="s">
        <v>102</v>
      </c>
      <c r="K8" s="178" t="s">
        <v>147</v>
      </c>
      <c r="L8" s="216" t="s">
        <v>118</v>
      </c>
    </row>
    <row r="9" spans="1:20" s="85" customFormat="1" ht="13.15" customHeight="1" x14ac:dyDescent="0.2">
      <c r="A9" s="184"/>
      <c r="B9" s="184"/>
      <c r="C9" s="188"/>
      <c r="D9" s="184"/>
      <c r="E9" s="178"/>
      <c r="F9" s="184"/>
      <c r="G9" s="184"/>
      <c r="H9" s="184"/>
      <c r="I9" s="184"/>
      <c r="J9" s="178"/>
      <c r="K9" s="178"/>
      <c r="L9" s="217"/>
    </row>
    <row r="10" spans="1:20" s="85" customFormat="1" ht="100.5" customHeight="1" x14ac:dyDescent="0.2">
      <c r="A10" s="184"/>
      <c r="B10" s="184"/>
      <c r="C10" s="188"/>
      <c r="D10" s="184"/>
      <c r="E10" s="178"/>
      <c r="F10" s="184"/>
      <c r="G10" s="184"/>
      <c r="H10" s="184"/>
      <c r="I10" s="184"/>
      <c r="J10" s="178"/>
      <c r="K10" s="178"/>
      <c r="L10" s="179"/>
    </row>
    <row r="11" spans="1:20" s="95" customFormat="1" ht="27" customHeight="1" x14ac:dyDescent="0.2">
      <c r="A11" s="180" t="s">
        <v>41</v>
      </c>
      <c r="B11" s="181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2"/>
      <c r="B12" s="183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5" t="s">
        <v>0</v>
      </c>
      <c r="B24" s="185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2020</vt:lpstr>
      <vt:lpstr>ИНП2020</vt:lpstr>
      <vt:lpstr>ИБР2020</vt:lpstr>
      <vt:lpstr>Регион сбалансир 2020</vt:lpstr>
      <vt:lpstr>ИБР2020!Заголовки_для_печати</vt:lpstr>
      <vt:lpstr>ИНП2020!Заголовки_для_печати</vt:lpstr>
      <vt:lpstr>'Регион сбалансир 2020'!Заголовки_для_печати</vt:lpstr>
      <vt:lpstr>'Регион ФФПП 2020'!Заголовки_для_печати</vt:lpstr>
      <vt:lpstr>ИБР2020!Область_печати</vt:lpstr>
      <vt:lpstr>ИНП2020!Область_печати</vt:lpstr>
      <vt:lpstr>'Регион сбалансир 2020'!Область_печати</vt:lpstr>
      <vt:lpstr>'Регион ФФПП 2020'!Область_печати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2019-12-17T14:47:38Z</dcterms:modified>
</cp:coreProperties>
</file>