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 defaultThemeVersion="124226"/>
  <bookViews>
    <workbookView xWindow="-120" yWindow="-120" windowWidth="24240" windowHeight="13740"/>
  </bookViews>
  <sheets>
    <sheet name="Документ" sheetId="2" r:id="rId1"/>
  </sheets>
  <definedNames>
    <definedName name="_xlnm._FilterDatabase" localSheetId="0" hidden="1">Документ!$A$6:$P$183</definedName>
    <definedName name="_xlnm.Print_Titles" localSheetId="0">Документ!$3:$6</definedName>
    <definedName name="_xlnm.Print_Area" localSheetId="0">Документ!$A$1:$J$183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7" i="2" l="1"/>
  <c r="H81" i="2"/>
  <c r="H9" i="2"/>
  <c r="J11" i="2" l="1"/>
  <c r="J12" i="2"/>
  <c r="J13" i="2"/>
  <c r="J14" i="2"/>
  <c r="J16" i="2"/>
  <c r="J17" i="2"/>
  <c r="J18" i="2"/>
  <c r="J19" i="2"/>
  <c r="J20" i="2"/>
  <c r="J21" i="2"/>
  <c r="J22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9" i="2"/>
  <c r="J10" i="2"/>
  <c r="I107" i="2"/>
  <c r="I106" i="2" s="1"/>
  <c r="I183" i="2" s="1"/>
  <c r="I108" i="2"/>
  <c r="H136" i="2"/>
  <c r="H106" i="2" s="1"/>
  <c r="J106" i="2" s="1"/>
  <c r="J81" i="2"/>
  <c r="H24" i="2"/>
  <c r="H7" i="2" s="1"/>
  <c r="F162" i="2"/>
  <c r="F109" i="2"/>
  <c r="F116" i="2"/>
  <c r="F107" i="2" s="1"/>
  <c r="F136" i="2"/>
  <c r="F81" i="2"/>
  <c r="F61" i="2"/>
  <c r="F60" i="2" s="1"/>
  <c r="F7" i="2" s="1"/>
  <c r="D116" i="2"/>
  <c r="C116" i="2"/>
  <c r="C136" i="2" l="1"/>
  <c r="C81" i="2" l="1"/>
  <c r="C69" i="2" l="1"/>
  <c r="C65" i="2"/>
  <c r="C61" i="2" s="1"/>
  <c r="C33" i="2" l="1"/>
  <c r="C60" i="2"/>
  <c r="H108" i="2"/>
  <c r="F106" i="2"/>
  <c r="C8" i="2"/>
  <c r="D178" i="2"/>
  <c r="C137" i="2"/>
  <c r="H167" i="2"/>
  <c r="H8" i="2"/>
  <c r="H55" i="2"/>
  <c r="G117" i="2"/>
  <c r="G116" i="2" s="1"/>
  <c r="G111" i="2"/>
  <c r="G108" i="2" s="1"/>
  <c r="E163" i="2"/>
  <c r="E162" i="2" s="1"/>
  <c r="F25" i="2"/>
  <c r="F24" i="2" s="1"/>
  <c r="G25" i="2"/>
  <c r="G24" i="2" s="1"/>
  <c r="G163" i="2"/>
  <c r="G162" i="2" s="1"/>
  <c r="G139" i="2"/>
  <c r="G136" i="2" s="1"/>
  <c r="E61" i="2"/>
  <c r="G61" i="2"/>
  <c r="G60" i="2" s="1"/>
  <c r="G34" i="2"/>
  <c r="G33" i="2" s="1"/>
  <c r="G15" i="2"/>
  <c r="G14" i="2" s="1"/>
  <c r="F139" i="2"/>
  <c r="F33" i="2"/>
  <c r="D8" i="2"/>
  <c r="E169" i="2"/>
  <c r="D162" i="2"/>
  <c r="D28" i="2"/>
  <c r="L139" i="2"/>
  <c r="O139" i="2"/>
  <c r="L140" i="2"/>
  <c r="O140" i="2"/>
  <c r="C134" i="2"/>
  <c r="C132" i="2"/>
  <c r="C108" i="2"/>
  <c r="C15" i="2"/>
  <c r="D26" i="2"/>
  <c r="E26" i="2"/>
  <c r="E25" i="2" s="1"/>
  <c r="D58" i="2"/>
  <c r="F58" i="2"/>
  <c r="F57" i="2" s="1"/>
  <c r="G58" i="2"/>
  <c r="G57" i="2" s="1"/>
  <c r="G51" i="2" s="1"/>
  <c r="D55" i="2"/>
  <c r="E55" i="2"/>
  <c r="F55" i="2"/>
  <c r="G55" i="2"/>
  <c r="G53" i="2"/>
  <c r="F72" i="2"/>
  <c r="F69" i="2" s="1"/>
  <c r="D61" i="2"/>
  <c r="G9" i="2"/>
  <c r="G8" i="2" s="1"/>
  <c r="F44" i="2"/>
  <c r="F42" i="2"/>
  <c r="F40" i="2"/>
  <c r="F9" i="2"/>
  <c r="F8" i="2" s="1"/>
  <c r="D134" i="2"/>
  <c r="E109" i="2"/>
  <c r="E108" i="2" s="1"/>
  <c r="E107" i="2" s="1"/>
  <c r="E106" i="2" s="1"/>
  <c r="D78" i="2"/>
  <c r="E78" i="2"/>
  <c r="D72" i="2"/>
  <c r="D69" i="2" s="1"/>
  <c r="D53" i="2"/>
  <c r="E53" i="2"/>
  <c r="C44" i="2"/>
  <c r="D44" i="2"/>
  <c r="E44" i="2"/>
  <c r="C42" i="2"/>
  <c r="D42" i="2"/>
  <c r="E42" i="2"/>
  <c r="C40" i="2"/>
  <c r="D40" i="2"/>
  <c r="E40" i="2"/>
  <c r="E33" i="2"/>
  <c r="E9" i="2"/>
  <c r="E8" i="2" s="1"/>
  <c r="O176" i="2"/>
  <c r="O180" i="2"/>
  <c r="L176" i="2"/>
  <c r="L180" i="2"/>
  <c r="P136" i="2"/>
  <c r="N136" i="2"/>
  <c r="M136" i="2"/>
  <c r="K136" i="2"/>
  <c r="P134" i="2"/>
  <c r="N134" i="2"/>
  <c r="M134" i="2"/>
  <c r="K134" i="2"/>
  <c r="O135" i="2"/>
  <c r="L135" i="2"/>
  <c r="O152" i="2"/>
  <c r="O151" i="2"/>
  <c r="O130" i="2"/>
  <c r="L130" i="2"/>
  <c r="K129" i="2"/>
  <c r="M129" i="2"/>
  <c r="N129" i="2"/>
  <c r="P129" i="2"/>
  <c r="O118" i="2"/>
  <c r="O117" i="2"/>
  <c r="L117" i="2"/>
  <c r="O165" i="2"/>
  <c r="O164" i="2"/>
  <c r="O163" i="2"/>
  <c r="O153" i="2"/>
  <c r="O150" i="2"/>
  <c r="P162" i="2"/>
  <c r="N162" i="2"/>
  <c r="K162" i="2"/>
  <c r="L118" i="2"/>
  <c r="O175" i="2"/>
  <c r="L175" i="2"/>
  <c r="P111" i="2"/>
  <c r="P109" i="2"/>
  <c r="P82" i="2"/>
  <c r="P81" i="2" s="1"/>
  <c r="P78" i="2"/>
  <c r="P76" i="2"/>
  <c r="P72" i="2"/>
  <c r="P69" i="2" s="1"/>
  <c r="P61" i="2"/>
  <c r="P60" i="2" s="1"/>
  <c r="P58" i="2"/>
  <c r="P57" i="2" s="1"/>
  <c r="P55" i="2"/>
  <c r="P53" i="2"/>
  <c r="P44" i="2"/>
  <c r="P42" i="2"/>
  <c r="P40" i="2"/>
  <c r="P35" i="2"/>
  <c r="P33" i="2" s="1"/>
  <c r="P26" i="2"/>
  <c r="P25" i="2" s="1"/>
  <c r="P9" i="2"/>
  <c r="M111" i="2"/>
  <c r="M109" i="2"/>
  <c r="M82" i="2"/>
  <c r="M78" i="2"/>
  <c r="M76" i="2"/>
  <c r="M72" i="2"/>
  <c r="M69" i="2" s="1"/>
  <c r="M68" i="2" s="1"/>
  <c r="M61" i="2"/>
  <c r="M58" i="2"/>
  <c r="M57" i="2" s="1"/>
  <c r="M55" i="2"/>
  <c r="M53" i="2"/>
  <c r="M44" i="2"/>
  <c r="M42" i="2"/>
  <c r="M40" i="2"/>
  <c r="M35" i="2"/>
  <c r="M26" i="2"/>
  <c r="M25" i="2" s="1"/>
  <c r="M24" i="2" s="1"/>
  <c r="M9" i="2"/>
  <c r="O133" i="2"/>
  <c r="O132" i="2"/>
  <c r="O112" i="2"/>
  <c r="O110" i="2"/>
  <c r="O80" i="2"/>
  <c r="O77" i="2"/>
  <c r="O73" i="2"/>
  <c r="O65" i="2"/>
  <c r="O64" i="2"/>
  <c r="O63" i="2"/>
  <c r="O62" i="2"/>
  <c r="O59" i="2"/>
  <c r="O56" i="2"/>
  <c r="O54" i="2"/>
  <c r="O47" i="2"/>
  <c r="O46" i="2"/>
  <c r="O45" i="2"/>
  <c r="O43" i="2"/>
  <c r="O41" i="2"/>
  <c r="O27" i="2"/>
  <c r="O23" i="2"/>
  <c r="O20" i="2"/>
  <c r="O19" i="2"/>
  <c r="O16" i="2"/>
  <c r="O13" i="2"/>
  <c r="O12" i="2"/>
  <c r="O11" i="2"/>
  <c r="O10" i="2"/>
  <c r="L133" i="2"/>
  <c r="L132" i="2"/>
  <c r="L112" i="2"/>
  <c r="L110" i="2"/>
  <c r="L80" i="2"/>
  <c r="L77" i="2"/>
  <c r="L73" i="2"/>
  <c r="L65" i="2"/>
  <c r="L64" i="2"/>
  <c r="L63" i="2"/>
  <c r="L62" i="2"/>
  <c r="L59" i="2"/>
  <c r="L56" i="2"/>
  <c r="L54" i="2"/>
  <c r="L47" i="2"/>
  <c r="L46" i="2"/>
  <c r="L45" i="2"/>
  <c r="L43" i="2"/>
  <c r="L41" i="2"/>
  <c r="L27" i="2"/>
  <c r="L23" i="2"/>
  <c r="L20" i="2"/>
  <c r="L19" i="2"/>
  <c r="L16" i="2"/>
  <c r="L13" i="2"/>
  <c r="L12" i="2"/>
  <c r="L11" i="2"/>
  <c r="L10" i="2"/>
  <c r="K9" i="2"/>
  <c r="K8" i="2" s="1"/>
  <c r="K26" i="2"/>
  <c r="K25" i="2" s="1"/>
  <c r="K24" i="2" s="1"/>
  <c r="K35" i="2"/>
  <c r="K33" i="2" s="1"/>
  <c r="K40" i="2"/>
  <c r="K42" i="2"/>
  <c r="K44" i="2"/>
  <c r="K53" i="2"/>
  <c r="L53" i="2" s="1"/>
  <c r="K55" i="2"/>
  <c r="L55" i="2" s="1"/>
  <c r="K58" i="2"/>
  <c r="K57" i="2" s="1"/>
  <c r="K61" i="2"/>
  <c r="K60" i="2" s="1"/>
  <c r="K72" i="2"/>
  <c r="K69" i="2" s="1"/>
  <c r="K68" i="2" s="1"/>
  <c r="L68" i="2" s="1"/>
  <c r="K76" i="2"/>
  <c r="K78" i="2"/>
  <c r="L78" i="2" s="1"/>
  <c r="K82" i="2"/>
  <c r="K81" i="2" s="1"/>
  <c r="N15" i="2"/>
  <c r="N14" i="2" s="1"/>
  <c r="N44" i="2"/>
  <c r="N26" i="2"/>
  <c r="N25" i="2" s="1"/>
  <c r="N24" i="2" s="1"/>
  <c r="N9" i="2"/>
  <c r="N8" i="2" s="1"/>
  <c r="N35" i="2"/>
  <c r="O35" i="2" s="1"/>
  <c r="N40" i="2"/>
  <c r="N42" i="2"/>
  <c r="O42" i="2" s="1"/>
  <c r="N53" i="2"/>
  <c r="O53" i="2" s="1"/>
  <c r="N55" i="2"/>
  <c r="N58" i="2"/>
  <c r="N57" i="2" s="1"/>
  <c r="N61" i="2"/>
  <c r="N72" i="2"/>
  <c r="N69" i="2" s="1"/>
  <c r="N68" i="2" s="1"/>
  <c r="N76" i="2"/>
  <c r="N78" i="2"/>
  <c r="O78" i="2" s="1"/>
  <c r="N82" i="2"/>
  <c r="O82" i="2" s="1"/>
  <c r="K109" i="2"/>
  <c r="L109" i="2" s="1"/>
  <c r="N109" i="2"/>
  <c r="O109" i="2" s="1"/>
  <c r="K111" i="2"/>
  <c r="N111" i="2"/>
  <c r="M15" i="2"/>
  <c r="K15" i="2"/>
  <c r="K14" i="2" s="1"/>
  <c r="P15" i="2"/>
  <c r="P14" i="2" s="1"/>
  <c r="C68" i="2"/>
  <c r="C24" i="2"/>
  <c r="D108" i="2"/>
  <c r="D25" i="2"/>
  <c r="D24" i="2" s="1"/>
  <c r="C51" i="2"/>
  <c r="G74" i="2"/>
  <c r="E75" i="2"/>
  <c r="C162" i="2"/>
  <c r="O162" i="2"/>
  <c r="F39" i="2"/>
  <c r="F38" i="2" s="1"/>
  <c r="M116" i="2"/>
  <c r="N116" i="2"/>
  <c r="O136" i="2"/>
  <c r="C39" i="2"/>
  <c r="C38" i="2" s="1"/>
  <c r="J8" i="2" l="1"/>
  <c r="E39" i="2"/>
  <c r="E38" i="2" s="1"/>
  <c r="L42" i="2"/>
  <c r="P108" i="2"/>
  <c r="L72" i="2"/>
  <c r="O61" i="2"/>
  <c r="C107" i="2"/>
  <c r="C106" i="2" s="1"/>
  <c r="K39" i="2"/>
  <c r="L15" i="2"/>
  <c r="L129" i="2"/>
  <c r="L134" i="2"/>
  <c r="M14" i="2"/>
  <c r="L14" i="2" s="1"/>
  <c r="N108" i="2"/>
  <c r="N33" i="2"/>
  <c r="O129" i="2"/>
  <c r="N75" i="2"/>
  <c r="N74" i="2" s="1"/>
  <c r="N39" i="2"/>
  <c r="N38" i="2" s="1"/>
  <c r="M75" i="2"/>
  <c r="L111" i="2"/>
  <c r="F183" i="2"/>
  <c r="L61" i="2"/>
  <c r="O14" i="2"/>
  <c r="L35" i="2"/>
  <c r="M52" i="2"/>
  <c r="O134" i="2"/>
  <c r="P116" i="2"/>
  <c r="P106" i="2" s="1"/>
  <c r="K38" i="2"/>
  <c r="O57" i="2"/>
  <c r="O58" i="2"/>
  <c r="M51" i="2"/>
  <c r="N107" i="2"/>
  <c r="N106" i="2"/>
  <c r="P68" i="2"/>
  <c r="O69" i="2"/>
  <c r="N52" i="2"/>
  <c r="L24" i="2"/>
  <c r="M39" i="2"/>
  <c r="L57" i="2"/>
  <c r="L82" i="2"/>
  <c r="P39" i="2"/>
  <c r="L136" i="2"/>
  <c r="N60" i="2"/>
  <c r="O40" i="2"/>
  <c r="K75" i="2"/>
  <c r="K74" i="2" s="1"/>
  <c r="K52" i="2"/>
  <c r="K51" i="2" s="1"/>
  <c r="K7" i="2" s="1"/>
  <c r="L44" i="2"/>
  <c r="M60" i="2"/>
  <c r="L60" i="2" s="1"/>
  <c r="M108" i="2"/>
  <c r="M106" i="2" s="1"/>
  <c r="O44" i="2"/>
  <c r="K116" i="2"/>
  <c r="G107" i="2"/>
  <c r="O60" i="2"/>
  <c r="O76" i="2"/>
  <c r="O108" i="2"/>
  <c r="O116" i="2"/>
  <c r="N81" i="2"/>
  <c r="O81" i="2" s="1"/>
  <c r="K108" i="2"/>
  <c r="K107" i="2" s="1"/>
  <c r="O68" i="2"/>
  <c r="O33" i="2"/>
  <c r="L76" i="2"/>
  <c r="L9" i="2"/>
  <c r="P52" i="2"/>
  <c r="O111" i="2"/>
  <c r="O106" i="2"/>
  <c r="P24" i="2"/>
  <c r="O24" i="2" s="1"/>
  <c r="O25" i="2"/>
  <c r="P38" i="2"/>
  <c r="O38" i="2" s="1"/>
  <c r="O39" i="2"/>
  <c r="M74" i="2"/>
  <c r="L74" i="2" s="1"/>
  <c r="L75" i="2"/>
  <c r="D7" i="2"/>
  <c r="D107" i="2"/>
  <c r="D106" i="2" s="1"/>
  <c r="L58" i="2"/>
  <c r="O26" i="2"/>
  <c r="N51" i="2"/>
  <c r="M107" i="2"/>
  <c r="P75" i="2"/>
  <c r="P107" i="2"/>
  <c r="O107" i="2" s="1"/>
  <c r="C131" i="2"/>
  <c r="M33" i="2"/>
  <c r="L33" i="2" s="1"/>
  <c r="L40" i="2"/>
  <c r="N7" i="2"/>
  <c r="N183" i="2" s="1"/>
  <c r="L116" i="2"/>
  <c r="E183" i="2"/>
  <c r="L69" i="2"/>
  <c r="O72" i="2"/>
  <c r="L25" i="2"/>
  <c r="L26" i="2"/>
  <c r="O15" i="2"/>
  <c r="M81" i="2"/>
  <c r="L81" i="2" s="1"/>
  <c r="M8" i="2"/>
  <c r="P8" i="2"/>
  <c r="O9" i="2"/>
  <c r="O55" i="2"/>
  <c r="D39" i="2"/>
  <c r="D75" i="2"/>
  <c r="G7" i="2"/>
  <c r="G183" i="2" s="1"/>
  <c r="D57" i="2"/>
  <c r="C14" i="2"/>
  <c r="J7" i="2" l="1"/>
  <c r="H183" i="2"/>
  <c r="J183" i="2" s="1"/>
  <c r="K106" i="2"/>
  <c r="L107" i="2"/>
  <c r="L108" i="2"/>
  <c r="L39" i="2"/>
  <c r="M38" i="2"/>
  <c r="L38" i="2" s="1"/>
  <c r="L52" i="2"/>
  <c r="P51" i="2"/>
  <c r="O51" i="2" s="1"/>
  <c r="O52" i="2"/>
  <c r="L51" i="2"/>
  <c r="L8" i="2"/>
  <c r="P74" i="2"/>
  <c r="O74" i="2" s="1"/>
  <c r="O75" i="2"/>
  <c r="K183" i="2"/>
  <c r="C7" i="2"/>
  <c r="D38" i="2"/>
  <c r="O8" i="2"/>
  <c r="D183" i="2"/>
  <c r="L106" i="2"/>
  <c r="P7" i="2" l="1"/>
  <c r="O7" i="2" s="1"/>
  <c r="M7" i="2"/>
  <c r="L7" i="2" s="1"/>
  <c r="C183" i="2"/>
  <c r="P183" i="2" l="1"/>
  <c r="O183" i="2" s="1"/>
  <c r="M183" i="2"/>
  <c r="L183" i="2" s="1"/>
  <c r="H23" i="2"/>
  <c r="J23" i="2" s="1"/>
  <c r="J15" i="2"/>
</calcChain>
</file>

<file path=xl/sharedStrings.xml><?xml version="1.0" encoding="utf-8"?>
<sst xmlns="http://schemas.openxmlformats.org/spreadsheetml/2006/main" count="354" uniqueCount="341">
  <si>
    <t>Код бюджетной классификации Российской Федерации</t>
  </si>
  <si>
    <t>Наименование доходов</t>
  </si>
  <si>
    <t>1</t>
  </si>
  <si>
    <t>2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</si>
  <si>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</si>
  <si>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</si>
  <si>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</si>
  <si>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</si>
  <si>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</si>
  <si>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</si>
  <si>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</si>
  <si>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</si>
  <si>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</si>
  <si>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</si>
  <si>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1 09 03000 00 0000 110</t>
  </si>
  <si>
    <t>Платежи за пользование природными ресурсами</t>
  </si>
  <si>
    <t>1 09 03020 00 0000 110</t>
  </si>
  <si>
    <t>Платежи за добычу полезных ископаемых</t>
  </si>
  <si>
    <t>1 09 03023 01 0000 110</t>
  </si>
  <si>
    <t>Платежи за добычу подземных вод</t>
  </si>
  <si>
    <t>1 09 03080 00 0000 110</t>
  </si>
  <si>
    <t>Отчисления на воспроизводство минерально-сырьевой базы</t>
  </si>
  <si>
    <t>1 09 03083 02 0000 110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</si>
  <si>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</si>
  <si>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1 09 04000 00 0000 110</t>
  </si>
  <si>
    <t>Налоги на имущество</t>
  </si>
  <si>
    <t>1 09 04010 02 0000 110</t>
  </si>
  <si>
    <t>Налог на имущество предприятий</t>
  </si>
  <si>
    <t>1 09 04020 02 0000 110</t>
  </si>
  <si>
    <t>Налог с владельцев транспортных средств и налог на приобретение автотранспортных средств</t>
  </si>
  <si>
    <t>1 09 04030 01 0000 110</t>
  </si>
  <si>
    <t>Налог на пользователей автомобильных дорог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</si>
  <si>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</si>
  <si>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</si>
  <si>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</si>
  <si>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</si>
  <si>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</si>
  <si>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</si>
  <si>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</si>
  <si>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</si>
  <si>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</si>
  <si>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</si>
  <si>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</si>
  <si>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</si>
  <si>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</si>
  <si>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</si>
  <si>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</si>
  <si>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</si>
  <si>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</si>
  <si>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</si>
  <si>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БЕЗВОЗМЕЗДНЫЕ ПОСТУПЛЕНИЯ</t>
  </si>
  <si>
    <t>Иные межбюджетные трансферты</t>
  </si>
  <si>
    <t>В С Е Г О:</t>
  </si>
  <si>
    <t>Плата за сбросы загрязняющих веществ в водные объекты</t>
  </si>
  <si>
    <t xml:space="preserve">Доходы от компенсации затрат государства      </t>
  </si>
  <si>
    <t>Прочие доходы от компенсации затрат государства</t>
  </si>
  <si>
    <t>рублей</t>
  </si>
  <si>
    <t>Сумма
 на 2015 год</t>
  </si>
  <si>
    <t>Сумма
 на 2016 год</t>
  </si>
  <si>
    <t>НАЛОГИ НА СОВОКУПНЫЙ ДОХОД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</si>
  <si>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</si>
  <si>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</si>
  <si>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</si>
  <si>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Сумма 
на 2015 год с учётом изменений</t>
  </si>
  <si>
    <t>Сумма 
на 2016 год с учётом изменений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</si>
  <si>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</si>
  <si>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</si>
  <si>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в местные бюджеты</t>
  </si>
  <si>
    <t>от 29.12.2014 
№ 90-З</t>
  </si>
  <si>
    <t>(с учётом изменений)</t>
  </si>
  <si>
    <t xml:space="preserve">
Единый сельскохозяйственный налог
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</si>
  <si>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</si>
  <si>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</si>
  <si>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</si>
  <si>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</si>
  <si>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 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</si>
  <si>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</si>
  <si>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</si>
  <si>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</si>
  <si>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</si>
  <si>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Прочие доходы от компенсации затрат бюджетов муниципальных районов</t>
  </si>
  <si>
    <t>000 1 14 06010 00 0000 430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</si>
  <si>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</si>
  <si>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</si>
  <si>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</si>
  <si>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</si>
  <si>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</si>
  <si>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</si>
  <si>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</si>
  <si>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</si>
  <si>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</si>
  <si>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</si>
  <si>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</si>
  <si>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</si>
  <si>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</si>
  <si>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</si>
  <si>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</si>
  <si>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</si>
  <si>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</si>
  <si>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</si>
  <si>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</si>
  <si>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</si>
  <si>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000 2 02 03020 00 0000 151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</si>
  <si>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</si>
  <si>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</si>
  <si>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</si>
  <si>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</si>
  <si>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</si>
  <si>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</si>
  <si>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</si>
  <si>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</si>
  <si>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</si>
  <si>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</si>
  <si>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000 2 02 04061 00 0000 151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</si>
  <si>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</si>
  <si>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000 2 02 04061 05 0000 151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</si>
  <si>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</si>
  <si>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</si>
  <si>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летиз бюджетов муниципальных районов</t>
  </si>
  <si>
    <t xml:space="preserve">Доходы от перечисления части прибыли, остающейся после уплаты налогов и иных обязательных платежей государственных унитарных предприятий, созданных муниципальными районами 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</si>
  <si>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</si>
  <si>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000 2 02 04041 00 0000 151</t>
  </si>
  <si>
    <t>Межбюджетные трасферты,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 расширения информационных технологий и оцифровки</t>
  </si>
  <si>
    <t>000 2 02 04041 05 0000 151</t>
  </si>
  <si>
    <t>000 1 09 00000 00 0000 000</t>
  </si>
  <si>
    <t>000 1 09 01000 00 0000 110</t>
  </si>
  <si>
    <t>Налог на прибыль организаций, зачислявшийся до 1 января 2005 года в местные бюджеты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</si>
  <si>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</si>
  <si>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</si>
  <si>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</si>
  <si>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</si>
  <si>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</si>
  <si>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</si>
  <si>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</si>
  <si>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</si>
  <si>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</si>
  <si>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</si>
  <si>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</si>
  <si>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</si>
  <si>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</si>
  <si>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</si>
  <si>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</si>
  <si>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</si>
  <si>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</si>
  <si>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</si>
  <si>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</si>
  <si>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</si>
  <si>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</si>
  <si>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000 1 08 00000 00 0000 000</t>
  </si>
  <si>
    <t>000 1 08 03000 01 0000 110</t>
  </si>
  <si>
    <t>000 1 08 03010 01 0000 110</t>
  </si>
  <si>
    <t>0001 08 07000 01 0000 110</t>
  </si>
  <si>
    <t>000 1 08 07150 01 0000 110</t>
  </si>
  <si>
    <t>000 1 11 00000 00 0000 000</t>
  </si>
  <si>
    <t>000 1 11 05000 00 0000 120</t>
  </si>
  <si>
    <t>000 1 11 05010 00 0000 120</t>
  </si>
  <si>
    <t>000 1 11 05030 00 0000 120</t>
  </si>
  <si>
    <t xml:space="preserve">000 1 11 05035 05 0000 120 </t>
  </si>
  <si>
    <t>000 1 11 07000 00 0000 120</t>
  </si>
  <si>
    <t>000 1 11 07010 00 0000 120</t>
  </si>
  <si>
    <t>000 1 11 07015 05 0000 120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</si>
  <si>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</si>
  <si>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</si>
  <si>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</si>
  <si>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</si>
  <si>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</si>
  <si>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</si>
  <si>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</si>
  <si>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000 1 13 02000 00 0000 130</t>
  </si>
  <si>
    <t>000 1 13 02990 00 0000 130</t>
  </si>
  <si>
    <t>000 1 13 02995 05 0000 130</t>
  </si>
  <si>
    <t>000 1 14 00000 00 0000 000</t>
  </si>
  <si>
    <t>000 1 14 06000 00 0000 430</t>
  </si>
  <si>
    <t>000 1 16 00000 00 0000 000</t>
  </si>
  <si>
    <t>Решение от 19.08.2016 № 5-201</t>
  </si>
  <si>
    <t>000 2 02 15001 00 0000 151</t>
  </si>
  <si>
    <t>000 2 02 15001 05 0000 151</t>
  </si>
  <si>
    <t>000 2 02 15002 00 0000 151</t>
  </si>
  <si>
    <t>000 2 02 15002 05 0000 151</t>
  </si>
  <si>
    <t>000 2 02 20000 00 0000 151</t>
  </si>
  <si>
    <t>000 2 02 29999 00 0000 151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</si>
  <si>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организации культуры</t>
  </si>
  <si>
    <t>на осуществление первичного воинского учета на территориях, где отсутствуют военные комиссариаты</t>
  </si>
  <si>
    <t>000 2 19 60010 05 0000 151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</si>
  <si>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</si>
  <si>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</si>
  <si>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</si>
  <si>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</si>
  <si>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</si>
  <si>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</si>
  <si>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</si>
  <si>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</si>
  <si>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000 2 02 19999 00 0000 151</t>
  </si>
  <si>
    <t>Прочие дотации</t>
  </si>
  <si>
    <t>000 2 02 19999 05 0000 151</t>
  </si>
  <si>
    <t>Прочие дотации бюджетам муниципальных районов</t>
  </si>
  <si>
    <t>Субсидии бюджетам на поддержку отрасли культуры</t>
  </si>
  <si>
    <t>000 2 02 20216 00 0000 151</t>
  </si>
  <si>
    <t>000 2 02 20216 05 0000 151</t>
  </si>
  <si>
    <t>Субвенции бюджетам муниципальных образований на компенсацию части родительской платы, взимаемой с родитнлей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</si>
  <si>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 на компенсацию части родительской платы, взимаемой с родитнлей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</si>
  <si>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000 2 02 2999 05 0000 151</t>
  </si>
  <si>
    <t>000 2 02 10000 00 0000 151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</si>
  <si>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</si>
  <si>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</si>
  <si>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000  1 11 05013 05 0000 120</t>
  </si>
  <si>
    <t>000 2 02 25467 00 0000 151</t>
  </si>
  <si>
    <t>000 2 02 25467 05 0000 151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</si>
  <si>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</si>
  <si>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</si>
  <si>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000 2 02 25497 00 0000 151</t>
  </si>
  <si>
    <t>000 2 02 25497 05 0000 151</t>
  </si>
  <si>
    <t>Субсидии бюджетам на реализацию мероприятий по обеспечению жильем молодых семей</t>
  </si>
  <si>
    <t>Субсидии бюджетам муниципальных районовна реализацию мероприятий по обеспечению жильем молодых семей</t>
  </si>
  <si>
    <t>повышение качества и доступности предоставления государственных и муниципальных услуг</t>
  </si>
  <si>
    <t>000 1 12 01041 01 0000 120</t>
  </si>
  <si>
    <t>Субвенции бюджетам на выплатуединовременного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</si>
  <si>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выплатуединовременного пособия при всех формах устройства детей, лишенных родительского попечения, в семью</t>
  </si>
  <si>
    <t>000 1 0504000 02 0000 110</t>
  </si>
  <si>
    <t>000 1 0504020 02 0000 110</t>
  </si>
  <si>
    <t>Налог, взимаемый в сввязи с применением патентной системы налогооблажения</t>
  </si>
  <si>
    <t>Налог, взимаемый в сввязи с применением патентной системы налогооблажения, зачисляемый в бюджеты муниципальных районов</t>
  </si>
  <si>
    <t xml:space="preserve"> (первоначальный)           </t>
  </si>
  <si>
    <t>000 2 02 35082 05 0000 150</t>
  </si>
  <si>
    <t>000 2 02 30029 00 0000 150</t>
  </si>
  <si>
    <t>000 2 02 30029 05 0000 150</t>
  </si>
  <si>
    <t>000 2 02 35118 00 0000 150</t>
  </si>
  <si>
    <t>000 2 02 35118 05 0000 150</t>
  </si>
  <si>
    <t>000 2 02 30024 00 0000 150</t>
  </si>
  <si>
    <t>000 2 02 03024 05 0000 150</t>
  </si>
  <si>
    <t>000 2 02 35082 00 0000 150</t>
  </si>
  <si>
    <t>000 2 02 49999 05 0000 150</t>
  </si>
  <si>
    <t>000 2 02 49999 00 0000 150</t>
  </si>
  <si>
    <t>000 2 02 40014 05 0000 150</t>
  </si>
  <si>
    <t>000 2 02 40014 00 0000 150</t>
  </si>
  <si>
    <t>000 2 02 04000 00 0000 150</t>
  </si>
  <si>
    <t>000 2 02 35260 05 0000 150</t>
  </si>
  <si>
    <t>000 2 02 35260 00 0000 150</t>
  </si>
  <si>
    <t>000 2 02 35120 00 0000 150</t>
  </si>
  <si>
    <t>000 2 02 35120 05 0000 150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</si>
  <si>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</si>
  <si>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</si>
  <si>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 передаваемые полномочия по осуществлению внутреннего контроля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</si>
  <si>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</si>
  <si>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</si>
  <si>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</si>
  <si>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</si>
  <si>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</si>
  <si>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</si>
  <si>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</si>
  <si>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</si>
  <si>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</si>
  <si>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</t>
  </si>
  <si>
    <t>000 1 12 01042 01 0000 120</t>
  </si>
  <si>
    <t>Плата за размещение коммунальных отходов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</si>
  <si>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</si>
  <si>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</si>
  <si>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</t>
  </si>
  <si>
    <t xml:space="preserve">субвенции бюджетам муниципальных районов  (городских округов)  на предоставление мер социальной поддержки работникам образовательных организаций, работающим в сельской местности или поселках городского типа </t>
  </si>
  <si>
    <t>000 2 02 45550 05 0000 150</t>
  </si>
  <si>
    <t>Межбюджетные трансферты, передаваемые бюджетам муниципальных  районов за жостижение показателей деятельности органов исполнительной власти субъектов Российской Федерации</t>
  </si>
  <si>
    <t xml:space="preserve">Сумма                                      на 2020 год                                                       </t>
  </si>
  <si>
    <t>000 1 16 01050 01 0000 140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</si>
  <si>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</si>
  <si>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</si>
  <si>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</si>
  <si>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</si>
  <si>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</si>
  <si>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</si>
  <si>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</si>
  <si>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000 1 16 01080 01 0000 140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</si>
  <si>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</si>
  <si>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000 1 16 01083 01 0000 140</t>
  </si>
  <si>
    <t>000 1 16 01200 01 0000 140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</si>
  <si>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</si>
  <si>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</si>
  <si>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</si>
  <si>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000 1 16 01070 01 0000 140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</si>
  <si>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</si>
  <si>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000 1 16 01073 01 0000 140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</si>
  <si>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</si>
  <si>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000 1 16 01140 01 0000 140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</si>
  <si>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</si>
  <si>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000 1 16 01143 01 0000 140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</si>
  <si>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организаций,налагаемые мировыми судьями, комиссиями по делам несовершеннолетних и защите их прав</t>
  </si>
  <si>
    <t>000 1 16 01150 01 0000 140</t>
  </si>
  <si>
    <t>﻿Административные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правонарушения, в области финансов, налоговых сборов, страхования, рынка ценных бумаг</t>
  </si>
  <si>
    <t>000 1 16 01153 01 0000 140</t>
  </si>
  <si>
    <t>﻿Административные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бумаг(за исключением штрафов, указанных в пункте 6 статьи 46 Бюджетного Кодекса Российской Федерации),налагаемые мировыми судьями, комиссиями по делам несовершеннолетних и защите их прав</t>
  </si>
  <si>
    <t>000 1 16 01170 01 0000 140</t>
  </si>
  <si>
    <t>﻿Административные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мировые институты государственной власти</t>
  </si>
  <si>
    <t>000 1 16 01173 01 0000 140</t>
  </si>
  <si>
    <t>﻿Административные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мировые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</si>
  <si>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</si>
  <si>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</si>
  <si>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</si>
  <si>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</si>
  <si>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000 1 16 01333 00 0000 140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</si>
  <si>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</si>
  <si>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000 1 16 01333 01 0000 140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</si>
  <si>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</si>
  <si>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</si>
  <si>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</si>
  <si>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</si>
  <si>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</si>
  <si>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</si>
  <si>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</si>
  <si>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</si>
  <si>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 бюджет мунипального образования по нормативам, действовавшим в 2019 году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</si>
  <si>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</si>
  <si>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000 2022522800 0000 150</t>
  </si>
  <si>
    <t xml:space="preserve">  Субсидии бюджетам на оснащение объектов спортивной инфраструктуры спортивно-технологическим оборудованием</t>
  </si>
  <si>
    <t>000 2022532805 0000 150</t>
  </si>
  <si>
    <t xml:space="preserve">  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</si>
  <si>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 субвенции бюджетам муниципальных районов  на осуществление отдельных полномочий в сфере образования</t>
  </si>
  <si>
    <t>000 2022551900 0000 150</t>
  </si>
  <si>
    <t>000 2022551905 0000 150</t>
  </si>
  <si>
    <t>Субсидии бюджетам муниципальных районов на поддержку отрасли культуры</t>
  </si>
  <si>
    <t>Решение от 16.04.2020        №6-65</t>
  </si>
  <si>
    <t>000 2 02 35469 00 0000 150</t>
  </si>
  <si>
    <t>000 2 02 35469 05 0000 150</t>
  </si>
  <si>
    <t>Субвенции бюджетам по проведение Всероссийской переписи населения 2020 года</t>
  </si>
  <si>
    <t>Субвенции бюджетам муниципальных районов по проведение Всероссийской переписи населения 2020 года</t>
  </si>
  <si>
    <t>Решение от 27.08.2020          №6-80</t>
  </si>
  <si>
    <t>000 202158305 0000 150</t>
  </si>
  <si>
    <t xml:space="preserve">  Дотации бюджетам муниципальных районов на поддержку мер по обеспечению сбалансированности бюджетов на раелизацию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</si>
  <si>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000 20225304 0000 150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</si>
  <si>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</si>
  <si>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</si>
  <si>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</si>
  <si>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000 20245303 0000 150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</si>
  <si>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</si>
  <si>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</si>
  <si>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</si>
  <si>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</si>
  <si>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Решение от 22.12.2020 №6-116</t>
  </si>
  <si>
    <t xml:space="preserve">Сумма 
на 2020 год </t>
  </si>
  <si>
    <t>Сведения о внесенных в течение 2020 года изменениях в Решение Жирятинского районного Совета народных депутатов №6-42 от 12.12.2019 года"О бюджете Жирятинского муниципального района Брянской области" на 2020 год и на плановый период 2021 и 2022 годов</t>
  </si>
  <si>
    <t xml:space="preserve">Решение от  12 .12.2019  №6-42 </t>
  </si>
  <si>
    <t xml:space="preserve">Решение от 28.02.2020         №6-60 </t>
  </si>
  <si>
    <t>Решение от 11.12.2020         №6-113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</si>
</sst>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8">
    <xf numFmtId="0" fontId="0" fillId="0" borderId="0"/>
    <xf numFmtId="0" fontId="6" fillId="0" borderId="12">
      <alignment horizontal="left" wrapText="1" indent="2"/>
    </xf>
    <xf numFmtId="49" fontId="6" fillId="0" borderId="13">
      <alignment horizontal="center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7" fillId="8" borderId="14" applyNumberFormat="0" applyAlignment="0" applyProtection="0"/>
    <xf numFmtId="0" fontId="8" fillId="9" borderId="15" applyNumberFormat="0" applyAlignment="0" applyProtection="0"/>
    <xf numFmtId="0" fontId="9" fillId="9" borderId="14" applyNumberFormat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9" applyNumberFormat="0" applyFill="0" applyAlignment="0" applyProtection="0"/>
    <xf numFmtId="0" fontId="14" fillId="10" borderId="20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" fillId="0" borderId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13" borderId="21" applyNumberFormat="0" applyFont="0" applyAlignment="0" applyProtection="0"/>
    <xf numFmtId="0" fontId="19" fillId="0" borderId="22" applyNumberFormat="0" applyFill="0" applyAlignment="0" applyProtection="0"/>
    <xf numFmtId="0" fontId="2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21" fillId="14" borderId="0" applyNumberFormat="0" applyBorder="0" applyAlignment="0" applyProtection="0"/>
  </cellStyleXfs>
  <cellXfs count="111">
    <xf numFmtId="0" fontId="0" fillId="0" borderId="0" xfId="0"/>
    <xf numFmtId="0" fontId="1" fillId="15" borderId="0" xfId="0" applyFont="1" applyFill="1"/>
    <xf numFmtId="0" fontId="22" fillId="15" borderId="0" xfId="0" applyFont="1" applyFill="1"/>
    <xf numFmtId="0" fontId="1" fillId="15" borderId="1" xfId="0" applyFont="1" applyFill="1" applyBorder="1" applyAlignment="1">
      <alignment horizontal="center" vertical="center" shrinkToFit="1"/>
    </xf>
    <xf numFmtId="0" fontId="22" fillId="15" borderId="0" xfId="0" applyFont="1" applyFill="1" applyAlignment="1">
      <alignment vertical="center"/>
    </xf>
    <xf numFmtId="4" fontId="1" fillId="15" borderId="1" xfId="0" applyNumberFormat="1" applyFont="1" applyFill="1" applyBorder="1" applyAlignment="1">
      <alignment horizontal="right" shrinkToFit="1"/>
    </xf>
    <xf numFmtId="4" fontId="1" fillId="15" borderId="0" xfId="0" applyNumberFormat="1" applyFont="1" applyFill="1" applyAlignment="1">
      <alignment wrapText="1"/>
    </xf>
    <xf numFmtId="4" fontId="1" fillId="15" borderId="0" xfId="0" applyNumberFormat="1" applyFont="1" applyFill="1"/>
    <xf numFmtId="4" fontId="1" fillId="15" borderId="0" xfId="0" applyNumberFormat="1" applyFont="1" applyFill="1" applyAlignment="1">
      <alignment horizontal="right"/>
    </xf>
    <xf numFmtId="4" fontId="22" fillId="15" borderId="0" xfId="0" applyNumberFormat="1" applyFont="1" applyFill="1"/>
    <xf numFmtId="0" fontId="1" fillId="0" borderId="1" xfId="0" applyFont="1" applyFill="1" applyBorder="1" applyAlignment="1">
      <alignment horizontal="center" vertical="top" shrinkToFit="1"/>
    </xf>
    <xf numFmtId="4" fontId="2" fillId="16" borderId="1" xfId="0" applyNumberFormat="1" applyFont="1" applyFill="1" applyBorder="1" applyAlignment="1">
      <alignment horizontal="right" shrinkToFit="1"/>
    </xf>
    <xf numFmtId="4" fontId="1" fillId="16" borderId="1" xfId="0" applyNumberFormat="1" applyFont="1" applyFill="1" applyBorder="1" applyAlignment="1">
      <alignment horizontal="right" shrinkToFit="1"/>
    </xf>
    <xf numFmtId="4" fontId="2" fillId="16" borderId="1" xfId="0" applyNumberFormat="1" applyFont="1" applyFill="1" applyBorder="1" applyAlignment="1">
      <alignment horizontal="right" vertical="center" shrinkToFit="1"/>
    </xf>
    <xf numFmtId="4" fontId="2" fillId="17" borderId="1" xfId="0" applyNumberFormat="1" applyFont="1" applyFill="1" applyBorder="1" applyAlignment="1">
      <alignment horizontal="right" shrinkToFit="1"/>
    </xf>
    <xf numFmtId="0" fontId="1" fillId="15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2" fillId="15" borderId="1" xfId="0" applyNumberFormat="1" applyFont="1" applyFill="1" applyBorder="1" applyAlignment="1">
      <alignment horizontal="right" shrinkToFit="1"/>
    </xf>
    <xf numFmtId="4" fontId="1" fillId="16" borderId="1" xfId="0" applyNumberFormat="1" applyFont="1" applyFill="1" applyBorder="1" applyAlignment="1">
      <alignment horizontal="right" vertical="center" shrinkToFit="1"/>
    </xf>
    <xf numFmtId="4" fontId="23" fillId="0" borderId="0" xfId="0" applyNumberFormat="1" applyFont="1"/>
    <xf numFmtId="0" fontId="23" fillId="0" borderId="0" xfId="0" applyFont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horizontal="right" shrinkToFit="1"/>
    </xf>
    <xf numFmtId="0" fontId="2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22" fillId="0" borderId="0" xfId="0" applyFont="1" applyFill="1"/>
    <xf numFmtId="4" fontId="1" fillId="0" borderId="0" xfId="0" applyNumberFormat="1" applyFont="1" applyFill="1"/>
    <xf numFmtId="0" fontId="1" fillId="15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justify" vertical="center" wrapText="1"/>
    </xf>
    <xf numFmtId="0" fontId="1" fillId="0" borderId="23" xfId="0" applyFont="1" applyBorder="1" applyAlignment="1">
      <alignment wrapText="1"/>
    </xf>
    <xf numFmtId="0" fontId="1" fillId="0" borderId="5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center" wrapText="1"/>
    </xf>
    <xf numFmtId="0" fontId="22" fillId="0" borderId="5" xfId="0" applyFont="1" applyBorder="1" applyAlignment="1">
      <alignment horizontal="justify" vertical="center" wrapText="1"/>
    </xf>
    <xf numFmtId="0" fontId="25" fillId="0" borderId="6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wrapText="1"/>
    </xf>
    <xf numFmtId="0" fontId="2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4" fontId="2" fillId="0" borderId="9" xfId="0" applyNumberFormat="1" applyFont="1" applyBorder="1" applyAlignment="1"/>
    <xf numFmtId="4" fontId="1" fillId="0" borderId="9" xfId="0" applyNumberFormat="1" applyFont="1" applyBorder="1" applyAlignment="1"/>
    <xf numFmtId="4" fontId="2" fillId="0" borderId="1" xfId="0" applyNumberFormat="1" applyFont="1" applyBorder="1" applyAlignment="1"/>
    <xf numFmtId="4" fontId="29" fillId="0" borderId="9" xfId="0" applyNumberFormat="1" applyFont="1" applyBorder="1" applyAlignment="1"/>
    <xf numFmtId="4" fontId="1" fillId="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164" fontId="1" fillId="0" borderId="1" xfId="26" applyFont="1" applyFill="1" applyBorder="1" applyAlignment="1">
      <alignment horizontal="left" wrapText="1"/>
    </xf>
    <xf numFmtId="4" fontId="28" fillId="0" borderId="1" xfId="0" applyNumberFormat="1" applyFont="1" applyBorder="1" applyAlignment="1"/>
    <xf numFmtId="4" fontId="28" fillId="0" borderId="9" xfId="0" applyNumberFormat="1" applyFont="1" applyBorder="1" applyAlignment="1"/>
    <xf numFmtId="4" fontId="28" fillId="0" borderId="2" xfId="0" applyNumberFormat="1" applyFont="1" applyBorder="1" applyAlignment="1"/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Border="1" applyAlignment="1"/>
    <xf numFmtId="4" fontId="1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 vertical="center" wrapText="1"/>
    </xf>
    <xf numFmtId="164" fontId="1" fillId="0" borderId="1" xfId="26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4" fontId="1" fillId="0" borderId="9" xfId="0" applyNumberFormat="1" applyFont="1" applyFill="1" applyBorder="1" applyAlignment="1">
      <alignment horizontal="right" wrapText="1"/>
    </xf>
    <xf numFmtId="4" fontId="1" fillId="15" borderId="9" xfId="0" applyNumberFormat="1" applyFont="1" applyFill="1" applyBorder="1" applyAlignment="1">
      <alignment horizontal="right" shrinkToFit="1"/>
    </xf>
    <xf numFmtId="164" fontId="1" fillId="15" borderId="1" xfId="26" applyFont="1" applyFill="1" applyBorder="1" applyAlignment="1">
      <alignment horizontal="left" wrapText="1"/>
    </xf>
    <xf numFmtId="164" fontId="1" fillId="15" borderId="1" xfId="26" applyFont="1" applyFill="1" applyBorder="1" applyAlignment="1">
      <alignment horizontal="right" shrinkToFit="1"/>
    </xf>
    <xf numFmtId="4" fontId="1" fillId="0" borderId="3" xfId="0" applyNumberFormat="1" applyFont="1" applyFill="1" applyBorder="1" applyAlignment="1">
      <alignment horizontal="center" vertical="center" wrapText="1"/>
    </xf>
    <xf numFmtId="4" fontId="24" fillId="0" borderId="4" xfId="0" applyNumberFormat="1" applyFont="1" applyFill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1" fillId="15" borderId="3" xfId="0" applyNumberFormat="1" applyFont="1" applyFill="1" applyBorder="1" applyAlignment="1">
      <alignment horizontal="center" vertical="center" wrapText="1"/>
    </xf>
    <xf numFmtId="4" fontId="24" fillId="15" borderId="4" xfId="0" applyNumberFormat="1" applyFont="1" applyFill="1" applyBorder="1" applyAlignment="1">
      <alignment horizontal="center" vertical="center" wrapText="1"/>
    </xf>
    <xf numFmtId="4" fontId="24" fillId="15" borderId="2" xfId="0" applyNumberFormat="1" applyFont="1" applyFill="1" applyBorder="1" applyAlignment="1">
      <alignment horizontal="center" vertical="center" wrapText="1"/>
    </xf>
    <xf numFmtId="0" fontId="1" fillId="15" borderId="11" xfId="0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</cellXfs>
  <cellStyles count="28">
    <cellStyle name="xl34" xfId="1"/>
    <cellStyle name="xl52" xfId="2"/>
    <cellStyle name="Акцент1" xfId="3" builtinId="29" customBuiltin="1"/>
    <cellStyle name="Акцент2" xfId="4" builtinId="33" customBuiltin="1"/>
    <cellStyle name="Акцент3" xfId="5" builtinId="37" customBuiltin="1"/>
    <cellStyle name="Акцент4" xfId="6" builtinId="41" customBuiltin="1"/>
    <cellStyle name="Акцент5" xfId="7" builtinId="45" customBuiltin="1"/>
    <cellStyle name="Акцент6" xfId="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16" builtinId="25" customBuiltin="1"/>
    <cellStyle name="Контрольная ячейка" xfId="17" builtinId="23" customBuiltin="1"/>
    <cellStyle name="Название" xfId="18" builtinId="15" customBuiltin="1"/>
    <cellStyle name="Нейтральный" xfId="19" builtinId="28" customBuiltin="1"/>
    <cellStyle name="Обычный" xfId="0" builtinId="0"/>
    <cellStyle name="Обычный 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Финансовый" xfId="26" builtinId="3"/>
    <cellStyle name="Хороший" xfId="2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V187"/>
  <sheetViews>
    <sheetView showGridLines="0" showZeros="0" tabSelected="1" view="pageBreakPreview" zoomScale="71" zoomScaleNormal="70" zoomScaleSheetLayoutView="7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30" sqref="H30"/>
    </sheetView>
  </sheetViews>
  <sheetFormatPr defaultRowHeight="18.75" x14ac:dyDescent="0.3"/>
  <cols>
    <col min="1" max="1" width="33.7109375" style="31" customWidth="1"/>
    <col min="2" max="2" width="50.85546875" style="31" customWidth="1"/>
    <col min="3" max="3" width="27.28515625" style="31" customWidth="1"/>
    <col min="4" max="4" width="19.140625" style="31" customWidth="1"/>
    <col min="5" max="5" width="19.28515625" style="31" customWidth="1"/>
    <col min="6" max="6" width="18" style="31" customWidth="1"/>
    <col min="7" max="7" width="17.42578125" style="31" hidden="1" customWidth="1"/>
    <col min="8" max="8" width="18" style="31" customWidth="1"/>
    <col min="9" max="9" width="20.140625" style="31" customWidth="1"/>
    <col min="10" max="10" width="23.42578125" style="32" customWidth="1"/>
    <col min="11" max="11" width="20.140625" style="7" hidden="1" customWidth="1"/>
    <col min="12" max="12" width="22" style="7" hidden="1" customWidth="1"/>
    <col min="13" max="13" width="20.140625" style="7" hidden="1" customWidth="1"/>
    <col min="14" max="15" width="20.5703125" style="7" hidden="1" customWidth="1"/>
    <col min="16" max="16" width="0.140625" style="7" customWidth="1"/>
    <col min="17" max="17" width="20.5703125" style="2" customWidth="1"/>
    <col min="18" max="18" width="21.5703125" style="2" customWidth="1"/>
    <col min="19" max="19" width="18.85546875" style="2" customWidth="1"/>
    <col min="20" max="16384" width="9.140625" style="2"/>
  </cols>
  <sheetData>
    <row r="1" spans="1:16" ht="56.25" customHeight="1" x14ac:dyDescent="0.3">
      <c r="A1" s="103" t="s">
        <v>337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7.2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107"/>
      <c r="K2" s="107"/>
      <c r="L2" s="15"/>
      <c r="M2" s="15"/>
      <c r="N2" s="8"/>
      <c r="O2" s="8"/>
      <c r="P2" s="8" t="s">
        <v>56</v>
      </c>
    </row>
    <row r="3" spans="1:16" ht="45" customHeight="1" x14ac:dyDescent="0.3">
      <c r="A3" s="108" t="s">
        <v>0</v>
      </c>
      <c r="B3" s="108" t="s">
        <v>1</v>
      </c>
      <c r="C3" s="80" t="s">
        <v>261</v>
      </c>
      <c r="D3" s="98" t="s">
        <v>339</v>
      </c>
      <c r="E3" s="98" t="s">
        <v>318</v>
      </c>
      <c r="F3" s="98" t="s">
        <v>323</v>
      </c>
      <c r="G3" s="98" t="s">
        <v>174</v>
      </c>
      <c r="H3" s="98" t="s">
        <v>340</v>
      </c>
      <c r="I3" s="98" t="s">
        <v>335</v>
      </c>
      <c r="J3" s="80" t="s">
        <v>336</v>
      </c>
      <c r="K3" s="104" t="s">
        <v>57</v>
      </c>
      <c r="L3" s="104" t="s">
        <v>68</v>
      </c>
      <c r="M3" s="104" t="s">
        <v>63</v>
      </c>
      <c r="N3" s="104" t="s">
        <v>58</v>
      </c>
      <c r="O3" s="104" t="s">
        <v>68</v>
      </c>
      <c r="P3" s="104" t="s">
        <v>64</v>
      </c>
    </row>
    <row r="4" spans="1:16" ht="34.5" customHeight="1" x14ac:dyDescent="0.3">
      <c r="A4" s="109"/>
      <c r="B4" s="109"/>
      <c r="C4" s="81" t="s">
        <v>338</v>
      </c>
      <c r="D4" s="99"/>
      <c r="E4" s="99"/>
      <c r="F4" s="99"/>
      <c r="G4" s="99"/>
      <c r="H4" s="99"/>
      <c r="I4" s="101"/>
      <c r="J4" s="81" t="s">
        <v>69</v>
      </c>
      <c r="K4" s="105"/>
      <c r="L4" s="105"/>
      <c r="M4" s="105"/>
      <c r="N4" s="105"/>
      <c r="O4" s="105"/>
      <c r="P4" s="105"/>
    </row>
    <row r="5" spans="1:16" ht="42.75" customHeight="1" x14ac:dyDescent="0.3">
      <c r="A5" s="110"/>
      <c r="B5" s="110"/>
      <c r="C5" s="82" t="s">
        <v>222</v>
      </c>
      <c r="D5" s="100"/>
      <c r="E5" s="100"/>
      <c r="F5" s="100"/>
      <c r="G5" s="100"/>
      <c r="H5" s="100"/>
      <c r="I5" s="102"/>
      <c r="J5" s="91"/>
      <c r="K5" s="106"/>
      <c r="L5" s="106"/>
      <c r="M5" s="106"/>
      <c r="N5" s="106"/>
      <c r="O5" s="106"/>
      <c r="P5" s="106"/>
    </row>
    <row r="6" spans="1:16" ht="18.75" customHeight="1" x14ac:dyDescent="0.3">
      <c r="A6" s="24" t="s">
        <v>2</v>
      </c>
      <c r="B6" s="24" t="s">
        <v>3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7</v>
      </c>
      <c r="I6" s="24">
        <v>8</v>
      </c>
      <c r="J6" s="24">
        <v>9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</row>
    <row r="7" spans="1:16" ht="37.5" x14ac:dyDescent="0.3">
      <c r="A7" s="25" t="s">
        <v>129</v>
      </c>
      <c r="B7" s="17" t="s">
        <v>4</v>
      </c>
      <c r="C7" s="26">
        <f>C8+++C14+C24+C33+C51+C60+C68+C81</f>
        <v>44518409</v>
      </c>
      <c r="D7" s="26">
        <f>D8+D14+D24+D33+D51+D60+D68+D81</f>
        <v>0</v>
      </c>
      <c r="E7" s="26">
        <v>234000</v>
      </c>
      <c r="F7" s="26">
        <f>F60+F74++F81</f>
        <v>602400</v>
      </c>
      <c r="G7" s="26">
        <f>G8+G14+G24+G33+G51+G60+G68+G81</f>
        <v>0</v>
      </c>
      <c r="H7" s="26">
        <f>H8+H14+H24+H33+H60+H81</f>
        <v>2445450</v>
      </c>
      <c r="I7" s="26">
        <v>494401</v>
      </c>
      <c r="J7" s="26">
        <f>C7+D7+E7+F7+H7+I7</f>
        <v>48294660</v>
      </c>
      <c r="K7" s="11" t="e">
        <f>K8+K14+#REF!+#REF!+K33+K38+K51+K60+K68+K74+#REF!+K81+K24</f>
        <v>#REF!</v>
      </c>
      <c r="L7" s="12" t="e">
        <f>M7-K7</f>
        <v>#REF!</v>
      </c>
      <c r="M7" s="11" t="e">
        <f>M8+M14+#REF!+#REF!+M33+M38+M51+M60+M68+M74+#REF!+M81+M24</f>
        <v>#REF!</v>
      </c>
      <c r="N7" s="11" t="e">
        <f>N8+N14+#REF!+#REF!+N33+N38+N51+N60+N68+N74+#REF!+N81+N24</f>
        <v>#REF!</v>
      </c>
      <c r="O7" s="11" t="e">
        <f>P7-N7</f>
        <v>#REF!</v>
      </c>
      <c r="P7" s="11" t="e">
        <f>P8+P14+#REF!+#REF!+P33+P38+P51+P60+P68+P74+#REF!+P81+P24</f>
        <v>#REF!</v>
      </c>
    </row>
    <row r="8" spans="1:16" x14ac:dyDescent="0.3">
      <c r="A8" s="16" t="s">
        <v>130</v>
      </c>
      <c r="B8" s="17" t="s">
        <v>5</v>
      </c>
      <c r="C8" s="26">
        <f>C9</f>
        <v>33904200</v>
      </c>
      <c r="D8" s="26">
        <f t="shared" ref="D8:G8" si="0">D9</f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>H9</f>
        <v>2628000</v>
      </c>
      <c r="I8" s="26"/>
      <c r="J8" s="26">
        <f t="shared" ref="J8:J71" si="1">C8+D8+E8+F8+H8+I8</f>
        <v>36532200</v>
      </c>
      <c r="K8" s="11" t="e">
        <f>#REF!+K9</f>
        <v>#REF!</v>
      </c>
      <c r="L8" s="12" t="e">
        <f t="shared" ref="L8:L46" si="2">M8-K8</f>
        <v>#REF!</v>
      </c>
      <c r="M8" s="11" t="e">
        <f>#REF!+M9</f>
        <v>#REF!</v>
      </c>
      <c r="N8" s="11" t="e">
        <f>#REF!+N9</f>
        <v>#REF!</v>
      </c>
      <c r="O8" s="11" t="e">
        <f t="shared" ref="O8:O46" si="3">P8-N8</f>
        <v>#REF!</v>
      </c>
      <c r="P8" s="11" t="e">
        <f>#REF!+P9</f>
        <v>#REF!</v>
      </c>
    </row>
    <row r="9" spans="1:16" x14ac:dyDescent="0.3">
      <c r="A9" s="10" t="s">
        <v>131</v>
      </c>
      <c r="B9" s="18" t="s">
        <v>6</v>
      </c>
      <c r="C9" s="83">
        <v>33904200</v>
      </c>
      <c r="D9" s="26"/>
      <c r="E9" s="83">
        <f t="shared" ref="E9:G9" si="4">E10+E11+E12+E13</f>
        <v>0</v>
      </c>
      <c r="F9" s="83">
        <f t="shared" si="4"/>
        <v>0</v>
      </c>
      <c r="G9" s="83">
        <f t="shared" si="4"/>
        <v>0</v>
      </c>
      <c r="H9" s="83">
        <f>H10+H11+H12+H13</f>
        <v>2628000</v>
      </c>
      <c r="I9" s="83"/>
      <c r="J9" s="26">
        <f t="shared" si="1"/>
        <v>36532200</v>
      </c>
      <c r="K9" s="12">
        <f>K10+K11+K12+K13</f>
        <v>9111174000</v>
      </c>
      <c r="L9" s="12">
        <f t="shared" si="2"/>
        <v>0</v>
      </c>
      <c r="M9" s="12">
        <f>M10+M11+M12+M13</f>
        <v>9111174000</v>
      </c>
      <c r="N9" s="12">
        <f>N10+N11+N12+N13</f>
        <v>10114328000</v>
      </c>
      <c r="O9" s="11">
        <f t="shared" si="3"/>
        <v>0</v>
      </c>
      <c r="P9" s="12">
        <f>P10+P11+P12+P13</f>
        <v>10114328000</v>
      </c>
    </row>
    <row r="10" spans="1:16" ht="136.5" customHeight="1" x14ac:dyDescent="0.3">
      <c r="A10" s="10" t="s">
        <v>132</v>
      </c>
      <c r="B10" s="18" t="s">
        <v>7</v>
      </c>
      <c r="C10" s="5">
        <v>33327900</v>
      </c>
      <c r="D10" s="74"/>
      <c r="E10" s="5"/>
      <c r="F10" s="5"/>
      <c r="G10" s="5"/>
      <c r="H10" s="5">
        <v>3078600</v>
      </c>
      <c r="I10" s="5"/>
      <c r="J10" s="26">
        <f t="shared" si="1"/>
        <v>36406500</v>
      </c>
      <c r="K10" s="5">
        <v>8846950000</v>
      </c>
      <c r="L10" s="5">
        <f t="shared" si="2"/>
        <v>0</v>
      </c>
      <c r="M10" s="5">
        <v>8846950000</v>
      </c>
      <c r="N10" s="5">
        <v>9821012000</v>
      </c>
      <c r="O10" s="19">
        <f t="shared" si="3"/>
        <v>0</v>
      </c>
      <c r="P10" s="5">
        <v>9821012000</v>
      </c>
    </row>
    <row r="11" spans="1:16" ht="210" customHeight="1" x14ac:dyDescent="0.3">
      <c r="A11" s="10" t="s">
        <v>133</v>
      </c>
      <c r="B11" s="18" t="s">
        <v>65</v>
      </c>
      <c r="C11" s="5">
        <v>135600</v>
      </c>
      <c r="D11" s="92"/>
      <c r="E11" s="84"/>
      <c r="F11" s="5"/>
      <c r="G11" s="5"/>
      <c r="H11" s="5">
        <v>-135600</v>
      </c>
      <c r="I11" s="5"/>
      <c r="J11" s="26">
        <f t="shared" si="1"/>
        <v>0</v>
      </c>
      <c r="K11" s="5">
        <v>109334000</v>
      </c>
      <c r="L11" s="5">
        <f t="shared" si="2"/>
        <v>0</v>
      </c>
      <c r="M11" s="5">
        <v>109334000</v>
      </c>
      <c r="N11" s="5">
        <v>121372000</v>
      </c>
      <c r="O11" s="19">
        <f t="shared" si="3"/>
        <v>0</v>
      </c>
      <c r="P11" s="5">
        <v>121372000</v>
      </c>
    </row>
    <row r="12" spans="1:16" ht="93.75" x14ac:dyDescent="0.3">
      <c r="A12" s="10" t="s">
        <v>134</v>
      </c>
      <c r="B12" s="18" t="s">
        <v>66</v>
      </c>
      <c r="C12" s="5">
        <v>237300</v>
      </c>
      <c r="D12" s="92">
        <v>40425</v>
      </c>
      <c r="E12" s="84"/>
      <c r="F12" s="5"/>
      <c r="G12" s="5"/>
      <c r="H12" s="5">
        <v>-128000</v>
      </c>
      <c r="I12" s="5"/>
      <c r="J12" s="26">
        <f t="shared" si="1"/>
        <v>149725</v>
      </c>
      <c r="K12" s="5">
        <v>118445000</v>
      </c>
      <c r="L12" s="5">
        <f t="shared" si="2"/>
        <v>0</v>
      </c>
      <c r="M12" s="5">
        <v>118445000</v>
      </c>
      <c r="N12" s="5">
        <v>131486000</v>
      </c>
      <c r="O12" s="19">
        <f t="shared" si="3"/>
        <v>0</v>
      </c>
      <c r="P12" s="5">
        <v>131486000</v>
      </c>
    </row>
    <row r="13" spans="1:16" ht="136.5" customHeight="1" x14ac:dyDescent="0.3">
      <c r="A13" s="10" t="s">
        <v>135</v>
      </c>
      <c r="B13" s="18" t="s">
        <v>8</v>
      </c>
      <c r="C13" s="5">
        <v>203400</v>
      </c>
      <c r="D13" s="92"/>
      <c r="E13" s="84"/>
      <c r="F13" s="5"/>
      <c r="G13" s="5"/>
      <c r="H13" s="5">
        <v>-187000</v>
      </c>
      <c r="I13" s="5"/>
      <c r="J13" s="26">
        <f t="shared" si="1"/>
        <v>16400</v>
      </c>
      <c r="K13" s="5">
        <v>36445000</v>
      </c>
      <c r="L13" s="5">
        <f t="shared" si="2"/>
        <v>0</v>
      </c>
      <c r="M13" s="5">
        <v>36445000</v>
      </c>
      <c r="N13" s="5">
        <v>40458000</v>
      </c>
      <c r="O13" s="19">
        <f t="shared" si="3"/>
        <v>0</v>
      </c>
      <c r="P13" s="5">
        <v>40458000</v>
      </c>
    </row>
    <row r="14" spans="1:16" ht="59.25" customHeight="1" x14ac:dyDescent="0.3">
      <c r="A14" s="16" t="s">
        <v>136</v>
      </c>
      <c r="B14" s="17" t="s">
        <v>9</v>
      </c>
      <c r="C14" s="26">
        <f>C15</f>
        <v>7066205</v>
      </c>
      <c r="D14" s="26"/>
      <c r="E14" s="26">
        <v>0</v>
      </c>
      <c r="F14" s="26"/>
      <c r="G14" s="26">
        <f>G15</f>
        <v>0</v>
      </c>
      <c r="H14" s="26">
        <v>-681900</v>
      </c>
      <c r="I14" s="26"/>
      <c r="J14" s="26">
        <f t="shared" si="1"/>
        <v>6384305</v>
      </c>
      <c r="K14" s="11" t="e">
        <f>K15</f>
        <v>#REF!</v>
      </c>
      <c r="L14" s="12" t="e">
        <f t="shared" si="2"/>
        <v>#REF!</v>
      </c>
      <c r="M14" s="11" t="e">
        <f>M15</f>
        <v>#REF!</v>
      </c>
      <c r="N14" s="11" t="e">
        <f>N15</f>
        <v>#REF!</v>
      </c>
      <c r="O14" s="11" t="e">
        <f t="shared" si="3"/>
        <v>#REF!</v>
      </c>
      <c r="P14" s="11" t="e">
        <f>P15</f>
        <v>#REF!</v>
      </c>
    </row>
    <row r="15" spans="1:16" ht="42" customHeight="1" x14ac:dyDescent="0.3">
      <c r="A15" s="10" t="s">
        <v>137</v>
      </c>
      <c r="B15" s="18" t="s">
        <v>10</v>
      </c>
      <c r="C15" s="83">
        <f>C16+C19+C20+C23</f>
        <v>7066205</v>
      </c>
      <c r="D15" s="83"/>
      <c r="E15" s="83">
        <v>0</v>
      </c>
      <c r="F15" s="83"/>
      <c r="G15" s="83">
        <f>G16+G19+G20+G23</f>
        <v>0</v>
      </c>
      <c r="H15" s="83">
        <v>-681900</v>
      </c>
      <c r="I15" s="83"/>
      <c r="J15" s="26">
        <f t="shared" si="1"/>
        <v>6384305</v>
      </c>
      <c r="K15" s="12" t="e">
        <f>#REF!+#REF!+K16+K19+K20+K23+#REF!</f>
        <v>#REF!</v>
      </c>
      <c r="L15" s="12" t="e">
        <f t="shared" si="2"/>
        <v>#REF!</v>
      </c>
      <c r="M15" s="12" t="e">
        <f>#REF!+#REF!+M16+M19+M20+M23+#REF!</f>
        <v>#REF!</v>
      </c>
      <c r="N15" s="12" t="e">
        <f>#REF!+#REF!+N16+N19+N20+N23+#REF!</f>
        <v>#REF!</v>
      </c>
      <c r="O15" s="11" t="e">
        <f t="shared" si="3"/>
        <v>#REF!</v>
      </c>
      <c r="P15" s="12" t="e">
        <f>#REF!+#REF!+P16+P19+P20+P23+#REF!</f>
        <v>#REF!</v>
      </c>
    </row>
    <row r="16" spans="1:16" ht="147" hidden="1" customHeight="1" x14ac:dyDescent="0.3">
      <c r="A16" s="10" t="s">
        <v>138</v>
      </c>
      <c r="B16" s="18" t="s">
        <v>248</v>
      </c>
      <c r="C16" s="5">
        <v>3237992</v>
      </c>
      <c r="D16" s="5"/>
      <c r="E16" s="5"/>
      <c r="F16" s="5"/>
      <c r="G16" s="5"/>
      <c r="H16" s="5"/>
      <c r="I16" s="5"/>
      <c r="J16" s="26">
        <f t="shared" si="1"/>
        <v>3237992</v>
      </c>
      <c r="K16" s="5">
        <v>958318000</v>
      </c>
      <c r="L16" s="5">
        <f t="shared" si="2"/>
        <v>0</v>
      </c>
      <c r="M16" s="5">
        <v>958318000</v>
      </c>
      <c r="N16" s="5">
        <v>983233000</v>
      </c>
      <c r="O16" s="19">
        <f t="shared" si="3"/>
        <v>0</v>
      </c>
      <c r="P16" s="5">
        <v>983233000</v>
      </c>
    </row>
    <row r="17" spans="1:17" ht="214.5" customHeight="1" x14ac:dyDescent="0.3">
      <c r="A17" s="10" t="s">
        <v>243</v>
      </c>
      <c r="B17" s="18" t="s">
        <v>244</v>
      </c>
      <c r="C17" s="5">
        <v>3237992</v>
      </c>
      <c r="D17" s="5"/>
      <c r="E17" s="5"/>
      <c r="F17" s="5"/>
      <c r="G17" s="5"/>
      <c r="H17" s="5">
        <v>-284000</v>
      </c>
      <c r="I17" s="5"/>
      <c r="J17" s="26">
        <f t="shared" si="1"/>
        <v>2953992</v>
      </c>
      <c r="K17" s="5"/>
      <c r="L17" s="5"/>
      <c r="M17" s="5"/>
      <c r="N17" s="5"/>
      <c r="O17" s="19"/>
      <c r="P17" s="5"/>
    </row>
    <row r="18" spans="1:17" ht="0.75" customHeight="1" x14ac:dyDescent="0.3">
      <c r="A18" s="10" t="s">
        <v>139</v>
      </c>
      <c r="B18" s="18" t="s">
        <v>60</v>
      </c>
      <c r="C18" s="5">
        <v>16686</v>
      </c>
      <c r="D18" s="5"/>
      <c r="E18" s="5"/>
      <c r="F18" s="5"/>
      <c r="G18" s="5"/>
      <c r="H18" s="5">
        <v>3200</v>
      </c>
      <c r="I18" s="5"/>
      <c r="J18" s="26">
        <f t="shared" si="1"/>
        <v>19886</v>
      </c>
      <c r="K18" s="5"/>
      <c r="L18" s="5"/>
      <c r="M18" s="5"/>
      <c r="N18" s="5"/>
      <c r="O18" s="19"/>
      <c r="P18" s="5"/>
    </row>
    <row r="19" spans="1:17" ht="267" customHeight="1" x14ac:dyDescent="0.3">
      <c r="A19" s="10" t="s">
        <v>245</v>
      </c>
      <c r="B19" s="18" t="s">
        <v>246</v>
      </c>
      <c r="C19" s="5">
        <v>16686</v>
      </c>
      <c r="D19" s="84"/>
      <c r="E19" s="92"/>
      <c r="F19" s="5"/>
      <c r="G19" s="5"/>
      <c r="H19" s="5">
        <v>3200</v>
      </c>
      <c r="I19" s="5"/>
      <c r="J19" s="26">
        <f t="shared" si="1"/>
        <v>19886</v>
      </c>
      <c r="K19" s="5">
        <v>15597000</v>
      </c>
      <c r="L19" s="5">
        <f t="shared" si="2"/>
        <v>0</v>
      </c>
      <c r="M19" s="5">
        <v>15597000</v>
      </c>
      <c r="N19" s="5">
        <v>16501000</v>
      </c>
      <c r="O19" s="19">
        <f t="shared" si="3"/>
        <v>0</v>
      </c>
      <c r="P19" s="5">
        <v>16501000</v>
      </c>
    </row>
    <row r="20" spans="1:17" ht="153.75" hidden="1" customHeight="1" x14ac:dyDescent="0.3">
      <c r="A20" s="10" t="s">
        <v>140</v>
      </c>
      <c r="B20" s="18" t="s">
        <v>67</v>
      </c>
      <c r="C20" s="5">
        <v>4229419</v>
      </c>
      <c r="D20" s="5"/>
      <c r="E20" s="5"/>
      <c r="F20" s="5"/>
      <c r="G20" s="5"/>
      <c r="H20" s="5"/>
      <c r="I20" s="5"/>
      <c r="J20" s="26">
        <f t="shared" si="1"/>
        <v>4229419</v>
      </c>
      <c r="K20" s="5">
        <v>1254267000</v>
      </c>
      <c r="L20" s="5">
        <f t="shared" si="2"/>
        <v>0</v>
      </c>
      <c r="M20" s="5">
        <v>1254267000</v>
      </c>
      <c r="N20" s="5">
        <v>1303183000</v>
      </c>
      <c r="O20" s="19">
        <f t="shared" si="3"/>
        <v>0</v>
      </c>
      <c r="P20" s="5">
        <v>1303183000</v>
      </c>
    </row>
    <row r="21" spans="1:17" ht="230.25" customHeight="1" x14ac:dyDescent="0.3">
      <c r="A21" s="10" t="s">
        <v>247</v>
      </c>
      <c r="B21" s="18" t="s">
        <v>251</v>
      </c>
      <c r="C21" s="5">
        <v>4229419</v>
      </c>
      <c r="D21" s="5"/>
      <c r="E21" s="5">
        <v>4227608</v>
      </c>
      <c r="F21" s="5"/>
      <c r="G21" s="5"/>
      <c r="H21" s="5">
        <v>-337100</v>
      </c>
      <c r="I21" s="5"/>
      <c r="J21" s="26">
        <f t="shared" si="1"/>
        <v>8119927</v>
      </c>
      <c r="K21" s="5"/>
      <c r="L21" s="5"/>
      <c r="M21" s="5"/>
      <c r="N21" s="5"/>
      <c r="O21" s="19"/>
      <c r="P21" s="5"/>
    </row>
    <row r="22" spans="1:17" ht="153.75" hidden="1" customHeight="1" x14ac:dyDescent="0.3">
      <c r="A22" s="10" t="s">
        <v>141</v>
      </c>
      <c r="B22" s="18" t="s">
        <v>61</v>
      </c>
      <c r="C22" s="5">
        <v>-417892</v>
      </c>
      <c r="D22" s="5"/>
      <c r="E22" s="5"/>
      <c r="F22" s="5"/>
      <c r="G22" s="5"/>
      <c r="H22" s="5"/>
      <c r="I22" s="5"/>
      <c r="J22" s="26">
        <f t="shared" si="1"/>
        <v>-417892</v>
      </c>
      <c r="K22" s="5"/>
      <c r="L22" s="5"/>
      <c r="M22" s="5"/>
      <c r="N22" s="5"/>
      <c r="O22" s="19"/>
      <c r="P22" s="5"/>
    </row>
    <row r="23" spans="1:17" ht="207.75" customHeight="1" x14ac:dyDescent="0.3">
      <c r="A23" s="10" t="s">
        <v>249</v>
      </c>
      <c r="B23" s="18" t="s">
        <v>250</v>
      </c>
      <c r="C23" s="5">
        <v>-417892</v>
      </c>
      <c r="D23" s="84"/>
      <c r="E23" s="92"/>
      <c r="F23" s="84"/>
      <c r="G23" s="5"/>
      <c r="H23" s="5">
        <f>H15-681000-64000</f>
        <v>-1426900</v>
      </c>
      <c r="I23" s="5"/>
      <c r="J23" s="26">
        <f t="shared" si="1"/>
        <v>-1844792</v>
      </c>
      <c r="K23" s="5">
        <v>57355000</v>
      </c>
      <c r="L23" s="5">
        <f t="shared" si="2"/>
        <v>0</v>
      </c>
      <c r="M23" s="5">
        <v>57355000</v>
      </c>
      <c r="N23" s="5">
        <v>62458000</v>
      </c>
      <c r="O23" s="19">
        <f t="shared" si="3"/>
        <v>0</v>
      </c>
      <c r="P23" s="5">
        <v>62458000</v>
      </c>
    </row>
    <row r="24" spans="1:17" ht="37.5" x14ac:dyDescent="0.3">
      <c r="A24" s="16" t="s">
        <v>142</v>
      </c>
      <c r="B24" s="17" t="s">
        <v>59</v>
      </c>
      <c r="C24" s="26">
        <f>C25+C28</f>
        <v>1362000</v>
      </c>
      <c r="D24" s="26">
        <f>D25+D28</f>
        <v>0</v>
      </c>
      <c r="E24" s="26"/>
      <c r="F24" s="26">
        <f>F25</f>
        <v>0</v>
      </c>
      <c r="G24" s="26">
        <f>G25</f>
        <v>0</v>
      </c>
      <c r="H24" s="26">
        <f>H25+H28+H30</f>
        <v>226350</v>
      </c>
      <c r="I24" s="26"/>
      <c r="J24" s="26">
        <f t="shared" si="1"/>
        <v>1588350</v>
      </c>
      <c r="K24" s="11" t="e">
        <f>K25</f>
        <v>#REF!</v>
      </c>
      <c r="L24" s="12" t="e">
        <f t="shared" si="2"/>
        <v>#REF!</v>
      </c>
      <c r="M24" s="11" t="e">
        <f>M25</f>
        <v>#REF!</v>
      </c>
      <c r="N24" s="11" t="e">
        <f>N25</f>
        <v>#REF!</v>
      </c>
      <c r="O24" s="11" t="e">
        <f t="shared" si="3"/>
        <v>#REF!</v>
      </c>
      <c r="P24" s="11" t="e">
        <f>P25</f>
        <v>#REF!</v>
      </c>
    </row>
    <row r="25" spans="1:17" ht="36.75" customHeight="1" x14ac:dyDescent="0.3">
      <c r="A25" s="10" t="s">
        <v>143</v>
      </c>
      <c r="B25" s="27" t="s">
        <v>71</v>
      </c>
      <c r="C25" s="83">
        <v>1127000</v>
      </c>
      <c r="D25" s="83">
        <f>D26+D27</f>
        <v>0</v>
      </c>
      <c r="E25" s="83">
        <f>E26+E27</f>
        <v>0</v>
      </c>
      <c r="F25" s="83">
        <f>F26+F27</f>
        <v>0</v>
      </c>
      <c r="G25" s="83">
        <f>G26+G27</f>
        <v>0</v>
      </c>
      <c r="H25" s="83">
        <v>259850</v>
      </c>
      <c r="I25" s="83"/>
      <c r="J25" s="26">
        <f t="shared" si="1"/>
        <v>1386850</v>
      </c>
      <c r="K25" s="12" t="e">
        <f>K26+#REF!+#REF!</f>
        <v>#REF!</v>
      </c>
      <c r="L25" s="12" t="e">
        <f t="shared" si="2"/>
        <v>#REF!</v>
      </c>
      <c r="M25" s="12" t="e">
        <f>M26+#REF!+#REF!</f>
        <v>#REF!</v>
      </c>
      <c r="N25" s="12" t="e">
        <f>N26+#REF!+#REF!</f>
        <v>#REF!</v>
      </c>
      <c r="O25" s="11" t="e">
        <f t="shared" si="3"/>
        <v>#REF!</v>
      </c>
      <c r="P25" s="12" t="e">
        <f>P26+#REF!+#REF!</f>
        <v>#REF!</v>
      </c>
      <c r="Q25" s="9"/>
    </row>
    <row r="26" spans="1:17" ht="39.75" customHeight="1" x14ac:dyDescent="0.3">
      <c r="A26" s="10" t="s">
        <v>144</v>
      </c>
      <c r="B26" s="27" t="s">
        <v>71</v>
      </c>
      <c r="C26" s="83">
        <v>1127000</v>
      </c>
      <c r="D26" s="83">
        <f>D27</f>
        <v>0</v>
      </c>
      <c r="E26" s="83">
        <f>E27</f>
        <v>0</v>
      </c>
      <c r="F26" s="83"/>
      <c r="G26" s="83"/>
      <c r="H26" s="83">
        <v>229850</v>
      </c>
      <c r="I26" s="83"/>
      <c r="J26" s="26">
        <f t="shared" si="1"/>
        <v>1356850</v>
      </c>
      <c r="K26" s="12" t="e">
        <f>K27+#REF!</f>
        <v>#REF!</v>
      </c>
      <c r="L26" s="12" t="e">
        <f t="shared" si="2"/>
        <v>#REF!</v>
      </c>
      <c r="M26" s="12" t="e">
        <f>M27+#REF!</f>
        <v>#REF!</v>
      </c>
      <c r="N26" s="12" t="e">
        <f>N27+#REF!</f>
        <v>#REF!</v>
      </c>
      <c r="O26" s="11" t="e">
        <f t="shared" si="3"/>
        <v>#REF!</v>
      </c>
      <c r="P26" s="12" t="e">
        <f>P27+#REF!</f>
        <v>#REF!</v>
      </c>
    </row>
    <row r="27" spans="1:17" ht="12.75" hidden="1" customHeight="1" x14ac:dyDescent="0.3">
      <c r="A27" s="10" t="s">
        <v>145</v>
      </c>
      <c r="B27" s="27" t="s">
        <v>72</v>
      </c>
      <c r="C27" s="5">
        <v>0</v>
      </c>
      <c r="D27" s="93"/>
      <c r="E27" s="5"/>
      <c r="F27" s="5"/>
      <c r="G27" s="5"/>
      <c r="H27" s="5"/>
      <c r="I27" s="5"/>
      <c r="J27" s="26">
        <f t="shared" si="1"/>
        <v>0</v>
      </c>
      <c r="K27" s="5">
        <v>852224000</v>
      </c>
      <c r="L27" s="5">
        <f t="shared" si="2"/>
        <v>0</v>
      </c>
      <c r="M27" s="5">
        <v>852224000</v>
      </c>
      <c r="N27" s="5">
        <v>894836000</v>
      </c>
      <c r="O27" s="19">
        <f t="shared" si="3"/>
        <v>0</v>
      </c>
      <c r="P27" s="5">
        <v>894836000</v>
      </c>
    </row>
    <row r="28" spans="1:17" ht="21" customHeight="1" x14ac:dyDescent="0.3">
      <c r="A28" s="10" t="s">
        <v>146</v>
      </c>
      <c r="B28" s="34" t="s">
        <v>70</v>
      </c>
      <c r="C28" s="5">
        <v>235000</v>
      </c>
      <c r="D28" s="5">
        <f>D29+D31</f>
        <v>0</v>
      </c>
      <c r="E28" s="83"/>
      <c r="F28" s="83"/>
      <c r="G28" s="83"/>
      <c r="H28" s="83">
        <v>-45560</v>
      </c>
      <c r="I28" s="83"/>
      <c r="J28" s="26">
        <f t="shared" si="1"/>
        <v>189440</v>
      </c>
      <c r="K28" s="5"/>
      <c r="L28" s="5"/>
      <c r="M28" s="5"/>
      <c r="N28" s="5"/>
      <c r="O28" s="19"/>
      <c r="P28" s="5"/>
    </row>
    <row r="29" spans="1:17" ht="21" customHeight="1" x14ac:dyDescent="0.3">
      <c r="A29" s="10" t="s">
        <v>147</v>
      </c>
      <c r="B29" s="34" t="s">
        <v>70</v>
      </c>
      <c r="C29" s="5">
        <v>235000</v>
      </c>
      <c r="D29" s="83"/>
      <c r="E29" s="83"/>
      <c r="F29" s="83"/>
      <c r="G29" s="83"/>
      <c r="H29" s="83">
        <v>-45650</v>
      </c>
      <c r="I29" s="83"/>
      <c r="J29" s="26">
        <f t="shared" si="1"/>
        <v>189350</v>
      </c>
      <c r="K29" s="5"/>
      <c r="L29" s="5"/>
      <c r="M29" s="5"/>
      <c r="N29" s="5"/>
      <c r="O29" s="19"/>
      <c r="P29" s="5"/>
    </row>
    <row r="30" spans="1:17" ht="42" customHeight="1" x14ac:dyDescent="0.3">
      <c r="A30" s="10" t="s">
        <v>218</v>
      </c>
      <c r="B30" s="34" t="s">
        <v>220</v>
      </c>
      <c r="C30" s="5"/>
      <c r="D30" s="83"/>
      <c r="E30" s="83"/>
      <c r="F30" s="83"/>
      <c r="G30" s="83"/>
      <c r="H30" s="83">
        <v>12060</v>
      </c>
      <c r="I30" s="83"/>
      <c r="J30" s="26">
        <f t="shared" si="1"/>
        <v>12060</v>
      </c>
      <c r="K30" s="5"/>
      <c r="L30" s="5"/>
      <c r="M30" s="5"/>
      <c r="N30" s="5"/>
      <c r="O30" s="19"/>
      <c r="P30" s="5"/>
    </row>
    <row r="31" spans="1:17" ht="59.25" customHeight="1" x14ac:dyDescent="0.3">
      <c r="A31" s="10" t="s">
        <v>219</v>
      </c>
      <c r="B31" s="34" t="s">
        <v>221</v>
      </c>
      <c r="C31" s="5"/>
      <c r="D31" s="83"/>
      <c r="E31" s="83"/>
      <c r="F31" s="83"/>
      <c r="G31" s="83"/>
      <c r="H31" s="83">
        <v>12060</v>
      </c>
      <c r="I31" s="83"/>
      <c r="J31" s="26">
        <f t="shared" si="1"/>
        <v>12060</v>
      </c>
      <c r="K31" s="5"/>
      <c r="L31" s="5"/>
      <c r="M31" s="5"/>
      <c r="N31" s="5"/>
      <c r="O31" s="19"/>
      <c r="P31" s="5"/>
    </row>
    <row r="32" spans="1:17" ht="1.5" customHeight="1" x14ac:dyDescent="0.3">
      <c r="A32" s="10"/>
      <c r="B32" s="34"/>
      <c r="C32" s="5"/>
      <c r="D32" s="83"/>
      <c r="E32" s="83"/>
      <c r="F32" s="83"/>
      <c r="G32" s="83"/>
      <c r="H32" s="83"/>
      <c r="I32" s="83"/>
      <c r="J32" s="26">
        <f t="shared" si="1"/>
        <v>0</v>
      </c>
      <c r="K32" s="5"/>
      <c r="L32" s="5"/>
      <c r="M32" s="5"/>
      <c r="N32" s="5"/>
      <c r="O32" s="19"/>
      <c r="P32" s="5"/>
    </row>
    <row r="33" spans="1:16" ht="19.5" customHeight="1" x14ac:dyDescent="0.3">
      <c r="A33" s="16" t="s">
        <v>148</v>
      </c>
      <c r="B33" s="17" t="s">
        <v>11</v>
      </c>
      <c r="C33" s="26">
        <f>C34</f>
        <v>219000</v>
      </c>
      <c r="D33" s="26"/>
      <c r="E33" s="26">
        <f>E34+E35</f>
        <v>0</v>
      </c>
      <c r="F33" s="26">
        <f>F34+F36</f>
        <v>0</v>
      </c>
      <c r="G33" s="26">
        <f>G34+G36</f>
        <v>0</v>
      </c>
      <c r="H33" s="26">
        <v>103000</v>
      </c>
      <c r="I33" s="26"/>
      <c r="J33" s="26">
        <f t="shared" si="1"/>
        <v>322000</v>
      </c>
      <c r="K33" s="11" t="e">
        <f>K35</f>
        <v>#REF!</v>
      </c>
      <c r="L33" s="12" t="e">
        <f t="shared" si="2"/>
        <v>#REF!</v>
      </c>
      <c r="M33" s="11" t="e">
        <f>M35</f>
        <v>#REF!</v>
      </c>
      <c r="N33" s="11" t="e">
        <f>N35</f>
        <v>#REF!</v>
      </c>
      <c r="O33" s="11" t="e">
        <f t="shared" si="3"/>
        <v>#REF!</v>
      </c>
      <c r="P33" s="11" t="e">
        <f>P35</f>
        <v>#REF!</v>
      </c>
    </row>
    <row r="34" spans="1:16" ht="58.5" customHeight="1" x14ac:dyDescent="0.3">
      <c r="A34" s="10" t="s">
        <v>149</v>
      </c>
      <c r="B34" s="33" t="s">
        <v>73</v>
      </c>
      <c r="C34" s="83">
        <v>219000</v>
      </c>
      <c r="D34" s="26"/>
      <c r="E34" s="83"/>
      <c r="F34" s="26"/>
      <c r="G34" s="83">
        <f>G35</f>
        <v>0</v>
      </c>
      <c r="H34" s="83">
        <v>103000</v>
      </c>
      <c r="I34" s="83"/>
      <c r="J34" s="26">
        <f t="shared" si="1"/>
        <v>322000</v>
      </c>
      <c r="K34" s="11"/>
      <c r="L34" s="12"/>
      <c r="M34" s="11"/>
      <c r="N34" s="11"/>
      <c r="O34" s="11"/>
      <c r="P34" s="11"/>
    </row>
    <row r="35" spans="1:16" ht="97.5" customHeight="1" x14ac:dyDescent="0.3">
      <c r="A35" s="10" t="s">
        <v>150</v>
      </c>
      <c r="B35" s="33" t="s">
        <v>74</v>
      </c>
      <c r="C35" s="83">
        <v>219000</v>
      </c>
      <c r="D35" s="83"/>
      <c r="E35" s="83"/>
      <c r="F35" s="83"/>
      <c r="G35" s="83"/>
      <c r="H35" s="83">
        <v>103000</v>
      </c>
      <c r="I35" s="83"/>
      <c r="J35" s="26">
        <f t="shared" si="1"/>
        <v>322000</v>
      </c>
      <c r="K35" s="12" t="e">
        <f>#REF!+#REF!+#REF!+#REF!+#REF!+#REF!+#REF!+#REF!+#REF!+#REF!+#REF!+#REF!</f>
        <v>#REF!</v>
      </c>
      <c r="L35" s="12" t="e">
        <f t="shared" si="2"/>
        <v>#REF!</v>
      </c>
      <c r="M35" s="12" t="e">
        <f>#REF!+#REF!+#REF!+#REF!+#REF!+#REF!+#REF!+#REF!+#REF!+#REF!+#REF!+#REF!</f>
        <v>#REF!</v>
      </c>
      <c r="N35" s="12" t="e">
        <f>#REF!+#REF!+#REF!+#REF!+#REF!+#REF!+#REF!+#REF!+#REF!+#REF!+#REF!+#REF!</f>
        <v>#REF!</v>
      </c>
      <c r="O35" s="11" t="e">
        <f t="shared" si="3"/>
        <v>#REF!</v>
      </c>
      <c r="P35" s="12" t="e">
        <f>#REF!+#REF!+#REF!+#REF!+#REF!+#REF!+#REF!+#REF!+#REF!+#REF!+#REF!+#REF!</f>
        <v>#REF!</v>
      </c>
    </row>
    <row r="36" spans="1:16" ht="77.25" hidden="1" customHeight="1" x14ac:dyDescent="0.3">
      <c r="A36" s="10" t="s">
        <v>151</v>
      </c>
      <c r="B36" s="33" t="s">
        <v>75</v>
      </c>
      <c r="C36" s="83"/>
      <c r="D36" s="83"/>
      <c r="E36" s="83"/>
      <c r="F36" s="83"/>
      <c r="G36" s="83"/>
      <c r="H36" s="83"/>
      <c r="I36" s="83"/>
      <c r="J36" s="26">
        <f t="shared" si="1"/>
        <v>0</v>
      </c>
      <c r="K36" s="12"/>
      <c r="L36" s="12"/>
      <c r="M36" s="12"/>
      <c r="N36" s="12"/>
      <c r="O36" s="11"/>
      <c r="P36" s="12"/>
    </row>
    <row r="37" spans="1:16" ht="2.25" hidden="1" customHeight="1" x14ac:dyDescent="0.3">
      <c r="A37" s="10" t="s">
        <v>152</v>
      </c>
      <c r="B37" s="33" t="s">
        <v>76</v>
      </c>
      <c r="C37" s="83"/>
      <c r="D37" s="83"/>
      <c r="E37" s="83"/>
      <c r="F37" s="83"/>
      <c r="G37" s="83"/>
      <c r="H37" s="83"/>
      <c r="I37" s="83"/>
      <c r="J37" s="26">
        <f t="shared" si="1"/>
        <v>0</v>
      </c>
      <c r="K37" s="12"/>
      <c r="L37" s="12"/>
      <c r="M37" s="12"/>
      <c r="N37" s="12"/>
      <c r="O37" s="11"/>
      <c r="P37" s="12"/>
    </row>
    <row r="38" spans="1:16" ht="58.5" hidden="1" customHeight="1" x14ac:dyDescent="0.3">
      <c r="A38" s="16" t="s">
        <v>12</v>
      </c>
      <c r="B38" s="17" t="s">
        <v>13</v>
      </c>
      <c r="C38" s="26">
        <f>C39+C44</f>
        <v>0</v>
      </c>
      <c r="D38" s="26">
        <f>D39+D44</f>
        <v>0</v>
      </c>
      <c r="E38" s="26">
        <f>E39+E44</f>
        <v>0</v>
      </c>
      <c r="F38" s="26">
        <f>F39+F44</f>
        <v>0</v>
      </c>
      <c r="G38" s="26"/>
      <c r="H38" s="26"/>
      <c r="I38" s="26"/>
      <c r="J38" s="26">
        <f t="shared" si="1"/>
        <v>0</v>
      </c>
      <c r="K38" s="11">
        <f>K39+K44</f>
        <v>63000</v>
      </c>
      <c r="L38" s="12">
        <f t="shared" si="2"/>
        <v>0</v>
      </c>
      <c r="M38" s="11">
        <f>M39+M44</f>
        <v>63000</v>
      </c>
      <c r="N38" s="11">
        <f>N39+N44</f>
        <v>64000</v>
      </c>
      <c r="O38" s="11">
        <f t="shared" si="3"/>
        <v>0</v>
      </c>
      <c r="P38" s="11">
        <f>P39+P44</f>
        <v>64000</v>
      </c>
    </row>
    <row r="39" spans="1:16" ht="18.75" hidden="1" customHeight="1" x14ac:dyDescent="0.3">
      <c r="A39" s="10" t="s">
        <v>14</v>
      </c>
      <c r="B39" s="18" t="s">
        <v>15</v>
      </c>
      <c r="C39" s="83">
        <f>C40+C42</f>
        <v>0</v>
      </c>
      <c r="D39" s="83">
        <f>D40+D42</f>
        <v>0</v>
      </c>
      <c r="E39" s="83">
        <f>E40+E42</f>
        <v>0</v>
      </c>
      <c r="F39" s="83">
        <f>F40+F42</f>
        <v>0</v>
      </c>
      <c r="G39" s="83"/>
      <c r="H39" s="83"/>
      <c r="I39" s="83"/>
      <c r="J39" s="26">
        <f t="shared" si="1"/>
        <v>0</v>
      </c>
      <c r="K39" s="12">
        <f>K40+K42</f>
        <v>16000</v>
      </c>
      <c r="L39" s="12">
        <f t="shared" si="2"/>
        <v>0</v>
      </c>
      <c r="M39" s="12">
        <f>M40+M42</f>
        <v>16000</v>
      </c>
      <c r="N39" s="12">
        <f>N40+N42</f>
        <v>17000</v>
      </c>
      <c r="O39" s="11">
        <f t="shared" si="3"/>
        <v>0</v>
      </c>
      <c r="P39" s="12">
        <f>P40+P42</f>
        <v>17000</v>
      </c>
    </row>
    <row r="40" spans="1:16" ht="37.5" hidden="1" x14ac:dyDescent="0.3">
      <c r="A40" s="10" t="s">
        <v>16</v>
      </c>
      <c r="B40" s="18" t="s">
        <v>17</v>
      </c>
      <c r="C40" s="83">
        <f>C41</f>
        <v>0</v>
      </c>
      <c r="D40" s="83">
        <f>D41</f>
        <v>0</v>
      </c>
      <c r="E40" s="83">
        <f>E41</f>
        <v>0</v>
      </c>
      <c r="F40" s="83">
        <f>F41</f>
        <v>0</v>
      </c>
      <c r="G40" s="83"/>
      <c r="H40" s="83"/>
      <c r="I40" s="83"/>
      <c r="J40" s="26">
        <f t="shared" si="1"/>
        <v>0</v>
      </c>
      <c r="K40" s="12">
        <f>K41</f>
        <v>7000</v>
      </c>
      <c r="L40" s="12">
        <f t="shared" si="2"/>
        <v>0</v>
      </c>
      <c r="M40" s="12">
        <f>M41</f>
        <v>7000</v>
      </c>
      <c r="N40" s="12">
        <f>N41</f>
        <v>8000</v>
      </c>
      <c r="O40" s="11">
        <f t="shared" si="3"/>
        <v>0</v>
      </c>
      <c r="P40" s="12">
        <f>P41</f>
        <v>8000</v>
      </c>
    </row>
    <row r="41" spans="1:16" hidden="1" x14ac:dyDescent="0.3">
      <c r="A41" s="10" t="s">
        <v>18</v>
      </c>
      <c r="B41" s="18" t="s">
        <v>19</v>
      </c>
      <c r="C41" s="5"/>
      <c r="D41" s="84"/>
      <c r="E41" s="84"/>
      <c r="F41" s="84"/>
      <c r="G41" s="84"/>
      <c r="H41" s="84"/>
      <c r="I41" s="84"/>
      <c r="J41" s="26">
        <f t="shared" si="1"/>
        <v>0</v>
      </c>
      <c r="K41" s="5">
        <v>7000</v>
      </c>
      <c r="L41" s="5">
        <f t="shared" si="2"/>
        <v>0</v>
      </c>
      <c r="M41" s="5">
        <v>7000</v>
      </c>
      <c r="N41" s="5">
        <v>8000</v>
      </c>
      <c r="O41" s="19">
        <f t="shared" si="3"/>
        <v>0</v>
      </c>
      <c r="P41" s="5">
        <v>8000</v>
      </c>
    </row>
    <row r="42" spans="1:16" ht="37.5" hidden="1" x14ac:dyDescent="0.3">
      <c r="A42" s="10" t="s">
        <v>20</v>
      </c>
      <c r="B42" s="18" t="s">
        <v>21</v>
      </c>
      <c r="C42" s="83">
        <f>C43</f>
        <v>0</v>
      </c>
      <c r="D42" s="83">
        <f>D43</f>
        <v>0</v>
      </c>
      <c r="E42" s="83">
        <f>E43</f>
        <v>0</v>
      </c>
      <c r="F42" s="83">
        <f>F43</f>
        <v>0</v>
      </c>
      <c r="G42" s="83"/>
      <c r="H42" s="83"/>
      <c r="I42" s="83"/>
      <c r="J42" s="26">
        <f t="shared" si="1"/>
        <v>0</v>
      </c>
      <c r="K42" s="12">
        <f>K43</f>
        <v>9000</v>
      </c>
      <c r="L42" s="12">
        <f t="shared" si="2"/>
        <v>0</v>
      </c>
      <c r="M42" s="12">
        <f>M43</f>
        <v>9000</v>
      </c>
      <c r="N42" s="12">
        <f>N43</f>
        <v>9000</v>
      </c>
      <c r="O42" s="11">
        <f t="shared" si="3"/>
        <v>0</v>
      </c>
      <c r="P42" s="12">
        <f>P43</f>
        <v>9000</v>
      </c>
    </row>
    <row r="43" spans="1:16" ht="96.75" hidden="1" customHeight="1" x14ac:dyDescent="0.3">
      <c r="A43" s="10" t="s">
        <v>22</v>
      </c>
      <c r="B43" s="18" t="s">
        <v>23</v>
      </c>
      <c r="C43" s="5"/>
      <c r="D43" s="84"/>
      <c r="E43" s="84"/>
      <c r="F43" s="84"/>
      <c r="G43" s="84"/>
      <c r="H43" s="84"/>
      <c r="I43" s="84"/>
      <c r="J43" s="26">
        <f t="shared" si="1"/>
        <v>0</v>
      </c>
      <c r="K43" s="5">
        <v>9000</v>
      </c>
      <c r="L43" s="5">
        <f t="shared" si="2"/>
        <v>0</v>
      </c>
      <c r="M43" s="5">
        <v>9000</v>
      </c>
      <c r="N43" s="5">
        <v>9000</v>
      </c>
      <c r="O43" s="19">
        <f t="shared" si="3"/>
        <v>0</v>
      </c>
      <c r="P43" s="5">
        <v>9000</v>
      </c>
    </row>
    <row r="44" spans="1:16" hidden="1" x14ac:dyDescent="0.3">
      <c r="A44" s="10" t="s">
        <v>24</v>
      </c>
      <c r="B44" s="18" t="s">
        <v>25</v>
      </c>
      <c r="C44" s="83">
        <f>C45+C46+C47</f>
        <v>0</v>
      </c>
      <c r="D44" s="83">
        <f>D45+D46+D47</f>
        <v>0</v>
      </c>
      <c r="E44" s="83">
        <f>E45+E46+E47</f>
        <v>0</v>
      </c>
      <c r="F44" s="83">
        <f>F45+F46+F47</f>
        <v>0</v>
      </c>
      <c r="G44" s="83"/>
      <c r="H44" s="83"/>
      <c r="I44" s="83"/>
      <c r="J44" s="26">
        <f t="shared" si="1"/>
        <v>0</v>
      </c>
      <c r="K44" s="12">
        <f>K45+K46+K47</f>
        <v>47000</v>
      </c>
      <c r="L44" s="12">
        <f t="shared" si="2"/>
        <v>0</v>
      </c>
      <c r="M44" s="12">
        <f>M45+M46+M47</f>
        <v>47000</v>
      </c>
      <c r="N44" s="12">
        <f>N45+N46+N47</f>
        <v>47000</v>
      </c>
      <c r="O44" s="11">
        <f t="shared" si="3"/>
        <v>0</v>
      </c>
      <c r="P44" s="12">
        <f>P45+P46+P47</f>
        <v>47000</v>
      </c>
    </row>
    <row r="45" spans="1:16" hidden="1" x14ac:dyDescent="0.3">
      <c r="A45" s="10" t="s">
        <v>26</v>
      </c>
      <c r="B45" s="18" t="s">
        <v>27</v>
      </c>
      <c r="C45" s="5"/>
      <c r="D45" s="84"/>
      <c r="E45" s="84"/>
      <c r="F45" s="84"/>
      <c r="G45" s="84"/>
      <c r="H45" s="84"/>
      <c r="I45" s="84"/>
      <c r="J45" s="26">
        <f t="shared" si="1"/>
        <v>0</v>
      </c>
      <c r="K45" s="5">
        <v>29000</v>
      </c>
      <c r="L45" s="5">
        <f t="shared" si="2"/>
        <v>0</v>
      </c>
      <c r="M45" s="5">
        <v>29000</v>
      </c>
      <c r="N45" s="5">
        <v>29000</v>
      </c>
      <c r="O45" s="19">
        <f t="shared" si="3"/>
        <v>0</v>
      </c>
      <c r="P45" s="5">
        <v>29000</v>
      </c>
    </row>
    <row r="46" spans="1:16" ht="40.5" hidden="1" customHeight="1" x14ac:dyDescent="0.3">
      <c r="A46" s="10" t="s">
        <v>28</v>
      </c>
      <c r="B46" s="18" t="s">
        <v>29</v>
      </c>
      <c r="C46" s="5"/>
      <c r="D46" s="84"/>
      <c r="E46" s="84"/>
      <c r="F46" s="84"/>
      <c r="G46" s="84"/>
      <c r="H46" s="84"/>
      <c r="I46" s="84"/>
      <c r="J46" s="26">
        <f t="shared" si="1"/>
        <v>0</v>
      </c>
      <c r="K46" s="5">
        <v>1000</v>
      </c>
      <c r="L46" s="5">
        <f t="shared" si="2"/>
        <v>0</v>
      </c>
      <c r="M46" s="5">
        <v>1000</v>
      </c>
      <c r="N46" s="5">
        <v>1000</v>
      </c>
      <c r="O46" s="19">
        <f t="shared" si="3"/>
        <v>0</v>
      </c>
      <c r="P46" s="5">
        <v>1000</v>
      </c>
    </row>
    <row r="47" spans="1:16" ht="22.5" hidden="1" customHeight="1" x14ac:dyDescent="0.3">
      <c r="A47" s="10" t="s">
        <v>30</v>
      </c>
      <c r="B47" s="18" t="s">
        <v>31</v>
      </c>
      <c r="C47" s="5"/>
      <c r="D47" s="84"/>
      <c r="E47" s="84"/>
      <c r="F47" s="84"/>
      <c r="G47" s="84"/>
      <c r="H47" s="84"/>
      <c r="I47" s="84"/>
      <c r="J47" s="26">
        <f t="shared" si="1"/>
        <v>0</v>
      </c>
      <c r="K47" s="5">
        <v>17000</v>
      </c>
      <c r="L47" s="5">
        <f t="shared" ref="L47:L82" si="5">M47-K47</f>
        <v>0</v>
      </c>
      <c r="M47" s="5">
        <v>17000</v>
      </c>
      <c r="N47" s="5">
        <v>17000</v>
      </c>
      <c r="O47" s="19">
        <f t="shared" ref="O47:O82" si="6">P47-N47</f>
        <v>0</v>
      </c>
      <c r="P47" s="5">
        <v>17000</v>
      </c>
    </row>
    <row r="48" spans="1:16" ht="57" hidden="1" customHeight="1" x14ac:dyDescent="0.3">
      <c r="A48" s="51" t="s">
        <v>124</v>
      </c>
      <c r="B48" s="50" t="s">
        <v>13</v>
      </c>
      <c r="C48" s="5"/>
      <c r="D48" s="84"/>
      <c r="E48" s="84"/>
      <c r="F48" s="84"/>
      <c r="G48" s="84"/>
      <c r="H48" s="84"/>
      <c r="I48" s="84"/>
      <c r="J48" s="26">
        <f t="shared" si="1"/>
        <v>0</v>
      </c>
      <c r="K48" s="5"/>
      <c r="L48" s="5"/>
      <c r="M48" s="5"/>
      <c r="N48" s="5"/>
      <c r="O48" s="19"/>
      <c r="P48" s="5"/>
    </row>
    <row r="49" spans="1:16" ht="54.75" hidden="1" customHeight="1" x14ac:dyDescent="0.3">
      <c r="A49" s="52" t="s">
        <v>125</v>
      </c>
      <c r="B49" s="47" t="s">
        <v>126</v>
      </c>
      <c r="C49" s="5"/>
      <c r="D49" s="84"/>
      <c r="E49" s="84"/>
      <c r="F49" s="84"/>
      <c r="G49" s="84"/>
      <c r="H49" s="84"/>
      <c r="I49" s="84"/>
      <c r="J49" s="26">
        <f t="shared" si="1"/>
        <v>0</v>
      </c>
      <c r="K49" s="5"/>
      <c r="L49" s="5"/>
      <c r="M49" s="5"/>
      <c r="N49" s="5"/>
      <c r="O49" s="19"/>
      <c r="P49" s="5"/>
    </row>
    <row r="50" spans="1:16" ht="54" hidden="1" customHeight="1" x14ac:dyDescent="0.3">
      <c r="A50" s="52" t="s">
        <v>125</v>
      </c>
      <c r="B50" s="47" t="s">
        <v>126</v>
      </c>
      <c r="C50" s="5"/>
      <c r="D50" s="84"/>
      <c r="E50" s="84"/>
      <c r="F50" s="84"/>
      <c r="G50" s="84"/>
      <c r="H50" s="84"/>
      <c r="I50" s="84"/>
      <c r="J50" s="26">
        <f t="shared" si="1"/>
        <v>0</v>
      </c>
      <c r="K50" s="5"/>
      <c r="L50" s="5"/>
      <c r="M50" s="5"/>
      <c r="N50" s="5"/>
      <c r="O50" s="19"/>
      <c r="P50" s="5"/>
    </row>
    <row r="51" spans="1:16" ht="81.75" customHeight="1" x14ac:dyDescent="0.3">
      <c r="A51" s="16" t="s">
        <v>153</v>
      </c>
      <c r="B51" s="17" t="s">
        <v>32</v>
      </c>
      <c r="C51" s="26">
        <f>C52+C57</f>
        <v>1672304</v>
      </c>
      <c r="D51" s="26"/>
      <c r="E51" s="26">
        <v>234000</v>
      </c>
      <c r="F51" s="26"/>
      <c r="G51" s="26">
        <f>G52+G57</f>
        <v>0</v>
      </c>
      <c r="H51" s="26"/>
      <c r="I51" s="26">
        <v>-22790</v>
      </c>
      <c r="J51" s="26">
        <f t="shared" si="1"/>
        <v>1883514</v>
      </c>
      <c r="K51" s="11" t="e">
        <f>#REF!+#REF!+K52+K57+#REF!</f>
        <v>#REF!</v>
      </c>
      <c r="L51" s="12" t="e">
        <f t="shared" si="5"/>
        <v>#REF!</v>
      </c>
      <c r="M51" s="11" t="e">
        <f>#REF!+#REF!+M52+M57+#REF!</f>
        <v>#REF!</v>
      </c>
      <c r="N51" s="11" t="e">
        <f>#REF!+#REF!+N52+N57+#REF!</f>
        <v>#REF!</v>
      </c>
      <c r="O51" s="11" t="e">
        <f t="shared" si="6"/>
        <v>#REF!</v>
      </c>
      <c r="P51" s="11" t="e">
        <f>#REF!+#REF!+P52+P57+#REF!</f>
        <v>#REF!</v>
      </c>
    </row>
    <row r="52" spans="1:16" ht="174" customHeight="1" x14ac:dyDescent="0.3">
      <c r="A52" s="10" t="s">
        <v>154</v>
      </c>
      <c r="B52" s="18" t="s">
        <v>33</v>
      </c>
      <c r="C52" s="83">
        <v>1672304</v>
      </c>
      <c r="D52" s="83"/>
      <c r="E52" s="83"/>
      <c r="F52" s="83"/>
      <c r="G52" s="83"/>
      <c r="H52" s="83"/>
      <c r="I52" s="83"/>
      <c r="J52" s="26">
        <f t="shared" si="1"/>
        <v>1672304</v>
      </c>
      <c r="K52" s="12" t="e">
        <f>K53+K55+#REF!</f>
        <v>#REF!</v>
      </c>
      <c r="L52" s="12" t="e">
        <f t="shared" si="5"/>
        <v>#REF!</v>
      </c>
      <c r="M52" s="12" t="e">
        <f>M53+M55+#REF!</f>
        <v>#REF!</v>
      </c>
      <c r="N52" s="12" t="e">
        <f>N53+N55+#REF!</f>
        <v>#REF!</v>
      </c>
      <c r="O52" s="11" t="e">
        <f t="shared" si="6"/>
        <v>#REF!</v>
      </c>
      <c r="P52" s="12" t="e">
        <f>P53+P55+#REF!</f>
        <v>#REF!</v>
      </c>
    </row>
    <row r="53" spans="1:16" ht="117" customHeight="1" x14ac:dyDescent="0.3">
      <c r="A53" s="10" t="s">
        <v>155</v>
      </c>
      <c r="B53" s="35" t="s">
        <v>77</v>
      </c>
      <c r="C53" s="83">
        <v>788261</v>
      </c>
      <c r="D53" s="83">
        <f>D54</f>
        <v>0</v>
      </c>
      <c r="E53" s="83">
        <f>E54</f>
        <v>0</v>
      </c>
      <c r="F53" s="83"/>
      <c r="G53" s="83">
        <f>G54</f>
        <v>0</v>
      </c>
      <c r="H53" s="83"/>
      <c r="I53" s="83"/>
      <c r="J53" s="26">
        <f t="shared" si="1"/>
        <v>788261</v>
      </c>
      <c r="K53" s="12">
        <f>K54</f>
        <v>125831000</v>
      </c>
      <c r="L53" s="12">
        <f t="shared" si="5"/>
        <v>0</v>
      </c>
      <c r="M53" s="12">
        <f>M54</f>
        <v>125831000</v>
      </c>
      <c r="N53" s="12">
        <f>N54</f>
        <v>126673000</v>
      </c>
      <c r="O53" s="11">
        <f t="shared" si="6"/>
        <v>0</v>
      </c>
      <c r="P53" s="12">
        <f>P54</f>
        <v>126673000</v>
      </c>
    </row>
    <row r="54" spans="1:16" ht="143.25" customHeight="1" x14ac:dyDescent="0.3">
      <c r="A54" s="52" t="s">
        <v>205</v>
      </c>
      <c r="B54" s="35" t="s">
        <v>78</v>
      </c>
      <c r="C54" s="5">
        <v>788261</v>
      </c>
      <c r="D54" s="84"/>
      <c r="E54" s="5"/>
      <c r="F54" s="5"/>
      <c r="G54" s="5"/>
      <c r="H54" s="5"/>
      <c r="I54" s="5"/>
      <c r="J54" s="26">
        <f t="shared" si="1"/>
        <v>788261</v>
      </c>
      <c r="K54" s="5">
        <v>125831000</v>
      </c>
      <c r="L54" s="5">
        <f t="shared" si="5"/>
        <v>0</v>
      </c>
      <c r="M54" s="5">
        <v>125831000</v>
      </c>
      <c r="N54" s="5">
        <v>126673000</v>
      </c>
      <c r="O54" s="19">
        <f t="shared" si="6"/>
        <v>0</v>
      </c>
      <c r="P54" s="5">
        <v>126673000</v>
      </c>
    </row>
    <row r="55" spans="1:16" ht="158.25" customHeight="1" x14ac:dyDescent="0.3">
      <c r="A55" s="10" t="s">
        <v>156</v>
      </c>
      <c r="B55" s="18" t="s">
        <v>34</v>
      </c>
      <c r="C55" s="83">
        <v>884043</v>
      </c>
      <c r="D55" s="83">
        <f>D56</f>
        <v>0</v>
      </c>
      <c r="E55" s="83">
        <f>E56</f>
        <v>0</v>
      </c>
      <c r="F55" s="83">
        <f>F56</f>
        <v>0</v>
      </c>
      <c r="G55" s="83">
        <f>G56</f>
        <v>0</v>
      </c>
      <c r="H55" s="83">
        <f>H56</f>
        <v>0</v>
      </c>
      <c r="I55" s="83">
        <v>-22790</v>
      </c>
      <c r="J55" s="26">
        <f t="shared" si="1"/>
        <v>861253</v>
      </c>
      <c r="K55" s="12">
        <f>K56</f>
        <v>2184000</v>
      </c>
      <c r="L55" s="12">
        <f t="shared" si="5"/>
        <v>0</v>
      </c>
      <c r="M55" s="12">
        <f>M56</f>
        <v>2184000</v>
      </c>
      <c r="N55" s="12">
        <f>N56</f>
        <v>2184000</v>
      </c>
      <c r="O55" s="11">
        <f t="shared" si="6"/>
        <v>0</v>
      </c>
      <c r="P55" s="12">
        <f>P56</f>
        <v>2184000</v>
      </c>
    </row>
    <row r="56" spans="1:16" ht="116.25" customHeight="1" x14ac:dyDescent="0.3">
      <c r="A56" s="53" t="s">
        <v>157</v>
      </c>
      <c r="B56" s="35" t="s">
        <v>79</v>
      </c>
      <c r="C56" s="5">
        <v>884043</v>
      </c>
      <c r="D56" s="84"/>
      <c r="E56" s="84"/>
      <c r="F56" s="84"/>
      <c r="G56" s="84"/>
      <c r="H56" s="84"/>
      <c r="I56" s="84">
        <v>-22790</v>
      </c>
      <c r="J56" s="26">
        <f t="shared" si="1"/>
        <v>861253</v>
      </c>
      <c r="K56" s="5">
        <v>2184000</v>
      </c>
      <c r="L56" s="5">
        <f t="shared" si="5"/>
        <v>0</v>
      </c>
      <c r="M56" s="5">
        <v>2184000</v>
      </c>
      <c r="N56" s="5">
        <v>2184000</v>
      </c>
      <c r="O56" s="19">
        <f t="shared" si="6"/>
        <v>0</v>
      </c>
      <c r="P56" s="5">
        <v>2184000</v>
      </c>
    </row>
    <row r="57" spans="1:16" ht="37.5" x14ac:dyDescent="0.3">
      <c r="A57" s="10" t="s">
        <v>158</v>
      </c>
      <c r="B57" s="18" t="s">
        <v>35</v>
      </c>
      <c r="C57" s="83"/>
      <c r="D57" s="83">
        <f t="shared" ref="D57:G58" si="7">D58</f>
        <v>0</v>
      </c>
      <c r="E57" s="83">
        <v>234000</v>
      </c>
      <c r="F57" s="83">
        <f t="shared" si="7"/>
        <v>0</v>
      </c>
      <c r="G57" s="83">
        <f t="shared" si="7"/>
        <v>0</v>
      </c>
      <c r="H57" s="83"/>
      <c r="I57" s="83"/>
      <c r="J57" s="26">
        <f t="shared" si="1"/>
        <v>234000</v>
      </c>
      <c r="K57" s="12">
        <f t="shared" ref="K57:P58" si="8">K58</f>
        <v>3808000</v>
      </c>
      <c r="L57" s="12">
        <f t="shared" si="5"/>
        <v>0</v>
      </c>
      <c r="M57" s="12">
        <f t="shared" si="8"/>
        <v>3808000</v>
      </c>
      <c r="N57" s="12">
        <f t="shared" si="8"/>
        <v>2760000</v>
      </c>
      <c r="O57" s="11">
        <f t="shared" si="6"/>
        <v>0</v>
      </c>
      <c r="P57" s="12">
        <f t="shared" si="8"/>
        <v>2760000</v>
      </c>
    </row>
    <row r="58" spans="1:16" ht="77.25" customHeight="1" x14ac:dyDescent="0.3">
      <c r="A58" s="10" t="s">
        <v>159</v>
      </c>
      <c r="B58" s="18" t="s">
        <v>36</v>
      </c>
      <c r="C58" s="83"/>
      <c r="D58" s="83">
        <f t="shared" si="7"/>
        <v>0</v>
      </c>
      <c r="E58" s="83">
        <v>234000</v>
      </c>
      <c r="F58" s="83">
        <f t="shared" si="7"/>
        <v>0</v>
      </c>
      <c r="G58" s="83">
        <f t="shared" si="7"/>
        <v>0</v>
      </c>
      <c r="H58" s="83"/>
      <c r="I58" s="83"/>
      <c r="J58" s="26">
        <f t="shared" si="1"/>
        <v>234000</v>
      </c>
      <c r="K58" s="12">
        <f t="shared" si="8"/>
        <v>3808000</v>
      </c>
      <c r="L58" s="12">
        <f t="shared" si="5"/>
        <v>0</v>
      </c>
      <c r="M58" s="12">
        <f t="shared" si="8"/>
        <v>3808000</v>
      </c>
      <c r="N58" s="12">
        <f t="shared" si="8"/>
        <v>2760000</v>
      </c>
      <c r="O58" s="11">
        <f t="shared" si="6"/>
        <v>0</v>
      </c>
      <c r="P58" s="12">
        <f t="shared" si="8"/>
        <v>2760000</v>
      </c>
    </row>
    <row r="59" spans="1:16" ht="96.75" customHeight="1" x14ac:dyDescent="0.3">
      <c r="A59" s="10" t="s">
        <v>160</v>
      </c>
      <c r="B59" s="18" t="s">
        <v>119</v>
      </c>
      <c r="C59" s="5"/>
      <c r="D59" s="84"/>
      <c r="E59" s="74">
        <v>234000</v>
      </c>
      <c r="F59" s="84"/>
      <c r="G59" s="90"/>
      <c r="H59" s="92"/>
      <c r="I59" s="90"/>
      <c r="J59" s="26">
        <f t="shared" si="1"/>
        <v>234000</v>
      </c>
      <c r="K59" s="5">
        <v>3808000</v>
      </c>
      <c r="L59" s="5">
        <f t="shared" si="5"/>
        <v>0</v>
      </c>
      <c r="M59" s="5">
        <v>3808000</v>
      </c>
      <c r="N59" s="5">
        <v>2760000</v>
      </c>
      <c r="O59" s="19">
        <f t="shared" si="6"/>
        <v>0</v>
      </c>
      <c r="P59" s="5">
        <v>2760000</v>
      </c>
    </row>
    <row r="60" spans="1:16" ht="37.5" x14ac:dyDescent="0.3">
      <c r="A60" s="16" t="s">
        <v>161</v>
      </c>
      <c r="B60" s="17" t="s">
        <v>37</v>
      </c>
      <c r="C60" s="26">
        <f>C61</f>
        <v>118700</v>
      </c>
      <c r="D60" s="26"/>
      <c r="E60" s="26"/>
      <c r="F60" s="26">
        <f>F61</f>
        <v>307600</v>
      </c>
      <c r="G60" s="26">
        <f>G61</f>
        <v>0</v>
      </c>
      <c r="H60" s="26">
        <v>-50000</v>
      </c>
      <c r="I60" s="26"/>
      <c r="J60" s="26">
        <f t="shared" si="1"/>
        <v>376300</v>
      </c>
      <c r="K60" s="11" t="e">
        <f>K61+#REF!+#REF!</f>
        <v>#REF!</v>
      </c>
      <c r="L60" s="12" t="e">
        <f t="shared" si="5"/>
        <v>#REF!</v>
      </c>
      <c r="M60" s="11" t="e">
        <f>M61+#REF!+#REF!</f>
        <v>#REF!</v>
      </c>
      <c r="N60" s="11" t="e">
        <f>N61+#REF!+#REF!</f>
        <v>#REF!</v>
      </c>
      <c r="O60" s="11" t="e">
        <f t="shared" si="6"/>
        <v>#REF!</v>
      </c>
      <c r="P60" s="11" t="e">
        <f>P61+#REF!+#REF!</f>
        <v>#REF!</v>
      </c>
    </row>
    <row r="61" spans="1:16" ht="37.5" x14ac:dyDescent="0.3">
      <c r="A61" s="10" t="s">
        <v>162</v>
      </c>
      <c r="B61" s="18" t="s">
        <v>38</v>
      </c>
      <c r="C61" s="83">
        <f>C62+C64+C65</f>
        <v>118700</v>
      </c>
      <c r="D61" s="83">
        <f>D62+D63+D64+D65</f>
        <v>0</v>
      </c>
      <c r="E61" s="83">
        <f>E62+E63+E64+E65</f>
        <v>0</v>
      </c>
      <c r="F61" s="83">
        <f>F67+F64</f>
        <v>307600</v>
      </c>
      <c r="G61" s="83">
        <f>G62+G63+G64+G65</f>
        <v>0</v>
      </c>
      <c r="H61" s="83">
        <v>-50000</v>
      </c>
      <c r="I61" s="83"/>
      <c r="J61" s="26">
        <f t="shared" si="1"/>
        <v>376300</v>
      </c>
      <c r="K61" s="12">
        <f>K62+K63+K64+K65</f>
        <v>39425000</v>
      </c>
      <c r="L61" s="12">
        <f t="shared" si="5"/>
        <v>0</v>
      </c>
      <c r="M61" s="12">
        <f>M62+M63+M64+M65</f>
        <v>39425000</v>
      </c>
      <c r="N61" s="12">
        <f>N62+N63+N64+N65</f>
        <v>41301000</v>
      </c>
      <c r="O61" s="11">
        <f t="shared" si="6"/>
        <v>0</v>
      </c>
      <c r="P61" s="12">
        <f>P62+P63+P64+P65</f>
        <v>41301000</v>
      </c>
    </row>
    <row r="62" spans="1:16" ht="38.25" customHeight="1" x14ac:dyDescent="0.3">
      <c r="A62" s="10" t="s">
        <v>163</v>
      </c>
      <c r="B62" s="18" t="s">
        <v>39</v>
      </c>
      <c r="C62" s="5">
        <v>44480</v>
      </c>
      <c r="D62" s="84"/>
      <c r="E62" s="84"/>
      <c r="F62" s="5"/>
      <c r="G62" s="5"/>
      <c r="H62" s="5"/>
      <c r="I62" s="5"/>
      <c r="J62" s="26">
        <f t="shared" si="1"/>
        <v>44480</v>
      </c>
      <c r="K62" s="5">
        <v>3539000</v>
      </c>
      <c r="L62" s="5">
        <f t="shared" si="5"/>
        <v>0</v>
      </c>
      <c r="M62" s="5">
        <v>3539000</v>
      </c>
      <c r="N62" s="5">
        <v>3709000</v>
      </c>
      <c r="O62" s="19">
        <f t="shared" si="6"/>
        <v>0</v>
      </c>
      <c r="P62" s="5">
        <v>3709000</v>
      </c>
    </row>
    <row r="63" spans="1:16" ht="39.75" hidden="1" customHeight="1" x14ac:dyDescent="0.3">
      <c r="A63" s="10" t="s">
        <v>164</v>
      </c>
      <c r="B63" s="18" t="s">
        <v>40</v>
      </c>
      <c r="C63" s="5"/>
      <c r="D63" s="84"/>
      <c r="E63" s="84"/>
      <c r="F63" s="5"/>
      <c r="G63" s="5"/>
      <c r="H63" s="5"/>
      <c r="I63" s="5"/>
      <c r="J63" s="26">
        <f t="shared" si="1"/>
        <v>0</v>
      </c>
      <c r="K63" s="5">
        <v>1207000</v>
      </c>
      <c r="L63" s="5">
        <f t="shared" si="5"/>
        <v>0</v>
      </c>
      <c r="M63" s="5">
        <v>1207000</v>
      </c>
      <c r="N63" s="5">
        <v>1265000</v>
      </c>
      <c r="O63" s="19">
        <f t="shared" si="6"/>
        <v>0</v>
      </c>
      <c r="P63" s="5">
        <v>1265000</v>
      </c>
    </row>
    <row r="64" spans="1:16" ht="37.5" x14ac:dyDescent="0.3">
      <c r="A64" s="10" t="s">
        <v>165</v>
      </c>
      <c r="B64" s="18" t="s">
        <v>53</v>
      </c>
      <c r="C64" s="5">
        <v>42360</v>
      </c>
      <c r="D64" s="84"/>
      <c r="E64" s="84"/>
      <c r="F64" s="5">
        <v>-39000</v>
      </c>
      <c r="G64" s="5"/>
      <c r="H64" s="5"/>
      <c r="I64" s="5"/>
      <c r="J64" s="26">
        <f t="shared" si="1"/>
        <v>3360</v>
      </c>
      <c r="K64" s="5">
        <v>4988000</v>
      </c>
      <c r="L64" s="5">
        <f t="shared" si="5"/>
        <v>0</v>
      </c>
      <c r="M64" s="5">
        <v>4988000</v>
      </c>
      <c r="N64" s="5">
        <v>5225000</v>
      </c>
      <c r="O64" s="19">
        <f t="shared" si="6"/>
        <v>0</v>
      </c>
      <c r="P64" s="5">
        <v>5225000</v>
      </c>
    </row>
    <row r="65" spans="1:16" ht="37.5" x14ac:dyDescent="0.3">
      <c r="A65" s="10" t="s">
        <v>166</v>
      </c>
      <c r="B65" s="18" t="s">
        <v>41</v>
      </c>
      <c r="C65" s="5">
        <f>C66+C67</f>
        <v>31860</v>
      </c>
      <c r="D65" s="84"/>
      <c r="E65" s="84"/>
      <c r="F65" s="5"/>
      <c r="G65" s="5"/>
      <c r="H65" s="5">
        <v>-50000</v>
      </c>
      <c r="I65" s="5"/>
      <c r="J65" s="26">
        <f t="shared" si="1"/>
        <v>-18140</v>
      </c>
      <c r="K65" s="5">
        <v>29691000</v>
      </c>
      <c r="L65" s="5">
        <f t="shared" si="5"/>
        <v>0</v>
      </c>
      <c r="M65" s="5">
        <v>29691000</v>
      </c>
      <c r="N65" s="5">
        <v>31102000</v>
      </c>
      <c r="O65" s="19">
        <f t="shared" si="6"/>
        <v>0</v>
      </c>
      <c r="P65" s="5">
        <v>31102000</v>
      </c>
    </row>
    <row r="66" spans="1:16" ht="37.5" x14ac:dyDescent="0.3">
      <c r="A66" s="10" t="s">
        <v>215</v>
      </c>
      <c r="B66" s="18" t="s">
        <v>41</v>
      </c>
      <c r="C66" s="5">
        <v>30860</v>
      </c>
      <c r="D66" s="84"/>
      <c r="E66" s="84"/>
      <c r="F66" s="5"/>
      <c r="G66" s="5"/>
      <c r="H66" s="5"/>
      <c r="I66" s="5"/>
      <c r="J66" s="26">
        <f t="shared" si="1"/>
        <v>30860</v>
      </c>
      <c r="K66" s="5"/>
      <c r="L66" s="5"/>
      <c r="M66" s="5"/>
      <c r="N66" s="5"/>
      <c r="O66" s="19"/>
      <c r="P66" s="5"/>
    </row>
    <row r="67" spans="1:16" ht="37.5" x14ac:dyDescent="0.3">
      <c r="A67" s="10" t="s">
        <v>253</v>
      </c>
      <c r="B67" s="18" t="s">
        <v>254</v>
      </c>
      <c r="C67" s="5">
        <v>1000</v>
      </c>
      <c r="D67" s="84"/>
      <c r="E67" s="84"/>
      <c r="F67" s="5">
        <v>346600</v>
      </c>
      <c r="G67" s="5"/>
      <c r="H67" s="5">
        <v>-50000</v>
      </c>
      <c r="I67" s="5"/>
      <c r="J67" s="26">
        <f t="shared" si="1"/>
        <v>297600</v>
      </c>
      <c r="K67" s="5"/>
      <c r="L67" s="5"/>
      <c r="M67" s="5"/>
      <c r="N67" s="5"/>
      <c r="O67" s="19"/>
      <c r="P67" s="5"/>
    </row>
    <row r="68" spans="1:16" ht="59.25" customHeight="1" x14ac:dyDescent="0.3">
      <c r="A68" s="16" t="s">
        <v>167</v>
      </c>
      <c r="B68" s="17" t="s">
        <v>42</v>
      </c>
      <c r="C68" s="26">
        <f>C69</f>
        <v>145000</v>
      </c>
      <c r="D68" s="26"/>
      <c r="E68" s="26"/>
      <c r="F68" s="26"/>
      <c r="G68" s="26"/>
      <c r="H68" s="26"/>
      <c r="I68" s="26"/>
      <c r="J68" s="26">
        <f t="shared" si="1"/>
        <v>145000</v>
      </c>
      <c r="K68" s="11" t="e">
        <f>#REF!+K69</f>
        <v>#REF!</v>
      </c>
      <c r="L68" s="12" t="e">
        <f t="shared" si="5"/>
        <v>#REF!</v>
      </c>
      <c r="M68" s="11" t="e">
        <f>#REF!+M69</f>
        <v>#REF!</v>
      </c>
      <c r="N68" s="11" t="e">
        <f>#REF!+N69</f>
        <v>#REF!</v>
      </c>
      <c r="O68" s="11" t="e">
        <f t="shared" si="6"/>
        <v>#REF!</v>
      </c>
      <c r="P68" s="11" t="e">
        <f>#REF!+P69</f>
        <v>#REF!</v>
      </c>
    </row>
    <row r="69" spans="1:16" ht="27.75" customHeight="1" x14ac:dyDescent="0.3">
      <c r="A69" s="10" t="s">
        <v>168</v>
      </c>
      <c r="B69" s="18" t="s">
        <v>54</v>
      </c>
      <c r="C69" s="83">
        <f>C70+C72</f>
        <v>145000</v>
      </c>
      <c r="D69" s="83">
        <f>D72</f>
        <v>0</v>
      </c>
      <c r="E69" s="83"/>
      <c r="F69" s="83">
        <f>F72</f>
        <v>0</v>
      </c>
      <c r="G69" s="83"/>
      <c r="H69" s="83"/>
      <c r="I69" s="83"/>
      <c r="J69" s="26">
        <f t="shared" si="1"/>
        <v>145000</v>
      </c>
      <c r="K69" s="12">
        <f>K72</f>
        <v>10790000</v>
      </c>
      <c r="L69" s="12">
        <f t="shared" si="5"/>
        <v>0</v>
      </c>
      <c r="M69" s="12">
        <f>M72</f>
        <v>10790000</v>
      </c>
      <c r="N69" s="12">
        <f>N72</f>
        <v>11837000</v>
      </c>
      <c r="O69" s="11">
        <f t="shared" si="6"/>
        <v>0</v>
      </c>
      <c r="P69" s="12">
        <f>P72</f>
        <v>11837000</v>
      </c>
    </row>
    <row r="70" spans="1:16" ht="27.75" customHeight="1" x14ac:dyDescent="0.3">
      <c r="A70" s="10" t="s">
        <v>255</v>
      </c>
      <c r="B70" s="18" t="s">
        <v>257</v>
      </c>
      <c r="C70" s="83">
        <v>135000</v>
      </c>
      <c r="D70" s="83"/>
      <c r="E70" s="83"/>
      <c r="F70" s="83"/>
      <c r="G70" s="83"/>
      <c r="H70" s="83"/>
      <c r="I70" s="83"/>
      <c r="J70" s="26">
        <f t="shared" si="1"/>
        <v>135000</v>
      </c>
      <c r="K70" s="12"/>
      <c r="L70" s="12"/>
      <c r="M70" s="12"/>
      <c r="N70" s="12"/>
      <c r="O70" s="11"/>
      <c r="P70" s="12"/>
    </row>
    <row r="71" spans="1:16" ht="27.75" customHeight="1" x14ac:dyDescent="0.3">
      <c r="A71" s="10" t="s">
        <v>256</v>
      </c>
      <c r="B71" s="18"/>
      <c r="C71" s="83">
        <v>135000</v>
      </c>
      <c r="D71" s="83"/>
      <c r="E71" s="83"/>
      <c r="F71" s="83"/>
      <c r="G71" s="83"/>
      <c r="H71" s="83"/>
      <c r="I71" s="83"/>
      <c r="J71" s="26">
        <f t="shared" si="1"/>
        <v>135000</v>
      </c>
      <c r="K71" s="12"/>
      <c r="L71" s="12"/>
      <c r="M71" s="12"/>
      <c r="N71" s="12"/>
      <c r="O71" s="11"/>
      <c r="P71" s="12"/>
    </row>
    <row r="72" spans="1:16" ht="27.75" customHeight="1" x14ac:dyDescent="0.3">
      <c r="A72" s="10" t="s">
        <v>169</v>
      </c>
      <c r="B72" s="18" t="s">
        <v>55</v>
      </c>
      <c r="C72" s="83">
        <v>10000</v>
      </c>
      <c r="D72" s="83">
        <f>D73</f>
        <v>0</v>
      </c>
      <c r="E72" s="83"/>
      <c r="F72" s="83">
        <f>F73</f>
        <v>0</v>
      </c>
      <c r="G72" s="83"/>
      <c r="H72" s="83"/>
      <c r="I72" s="83"/>
      <c r="J72" s="26">
        <f t="shared" ref="J72:J135" si="9">C72+D72+E72+F72+H72+I72</f>
        <v>10000</v>
      </c>
      <c r="K72" s="12">
        <f t="shared" ref="K72:P72" si="10">K73</f>
        <v>10790000</v>
      </c>
      <c r="L72" s="12">
        <f t="shared" si="5"/>
        <v>0</v>
      </c>
      <c r="M72" s="12">
        <f t="shared" si="10"/>
        <v>10790000</v>
      </c>
      <c r="N72" s="12">
        <f t="shared" si="10"/>
        <v>11837000</v>
      </c>
      <c r="O72" s="11">
        <f t="shared" si="6"/>
        <v>0</v>
      </c>
      <c r="P72" s="12">
        <f t="shared" si="10"/>
        <v>11837000</v>
      </c>
    </row>
    <row r="73" spans="1:16" ht="37.5" x14ac:dyDescent="0.3">
      <c r="A73" s="10" t="s">
        <v>170</v>
      </c>
      <c r="B73" s="18" t="s">
        <v>80</v>
      </c>
      <c r="C73" s="5">
        <v>10000</v>
      </c>
      <c r="D73" s="84"/>
      <c r="E73" s="5"/>
      <c r="F73" s="5"/>
      <c r="G73" s="5"/>
      <c r="H73" s="5"/>
      <c r="I73" s="5"/>
      <c r="J73" s="26">
        <f t="shared" si="9"/>
        <v>10000</v>
      </c>
      <c r="K73" s="5">
        <v>10790000</v>
      </c>
      <c r="L73" s="5">
        <f t="shared" si="5"/>
        <v>0</v>
      </c>
      <c r="M73" s="5">
        <v>10790000</v>
      </c>
      <c r="N73" s="5">
        <v>11837000</v>
      </c>
      <c r="O73" s="19">
        <f t="shared" si="6"/>
        <v>0</v>
      </c>
      <c r="P73" s="5">
        <v>11837000</v>
      </c>
    </row>
    <row r="74" spans="1:16" ht="59.25" customHeight="1" x14ac:dyDescent="0.3">
      <c r="A74" s="16" t="s">
        <v>171</v>
      </c>
      <c r="B74" s="17" t="s">
        <v>43</v>
      </c>
      <c r="C74" s="26"/>
      <c r="D74" s="26"/>
      <c r="E74" s="26"/>
      <c r="F74" s="26">
        <v>42600</v>
      </c>
      <c r="G74" s="26" t="e">
        <f>#REF!</f>
        <v>#REF!</v>
      </c>
      <c r="H74" s="26"/>
      <c r="I74" s="26">
        <v>517191</v>
      </c>
      <c r="J74" s="26">
        <f t="shared" si="9"/>
        <v>559791</v>
      </c>
      <c r="K74" s="11" t="e">
        <f>#REF!+K75</f>
        <v>#REF!</v>
      </c>
      <c r="L74" s="12" t="e">
        <f t="shared" si="5"/>
        <v>#REF!</v>
      </c>
      <c r="M74" s="11" t="e">
        <f>#REF!+M75</f>
        <v>#REF!</v>
      </c>
      <c r="N74" s="11" t="e">
        <f>#REF!+N75</f>
        <v>#REF!</v>
      </c>
      <c r="O74" s="11" t="e">
        <f t="shared" si="6"/>
        <v>#REF!</v>
      </c>
      <c r="P74" s="11" t="e">
        <f>#REF!+P75</f>
        <v>#REF!</v>
      </c>
    </row>
    <row r="75" spans="1:16" ht="99.75" customHeight="1" x14ac:dyDescent="0.3">
      <c r="A75" s="10" t="s">
        <v>172</v>
      </c>
      <c r="B75" s="18" t="s">
        <v>44</v>
      </c>
      <c r="C75" s="83"/>
      <c r="D75" s="83">
        <f>D76+D78</f>
        <v>0</v>
      </c>
      <c r="E75" s="83">
        <f>E76+E78</f>
        <v>0</v>
      </c>
      <c r="F75" s="83">
        <v>42600</v>
      </c>
      <c r="G75" s="83"/>
      <c r="H75" s="83"/>
      <c r="I75" s="83">
        <v>517191</v>
      </c>
      <c r="J75" s="26">
        <f t="shared" si="9"/>
        <v>559791</v>
      </c>
      <c r="K75" s="12">
        <f>K76+K78</f>
        <v>8000000</v>
      </c>
      <c r="L75" s="12">
        <f t="shared" si="5"/>
        <v>0</v>
      </c>
      <c r="M75" s="12">
        <f>M76+M78</f>
        <v>8000000</v>
      </c>
      <c r="N75" s="12">
        <f>N76+N78</f>
        <v>7000000</v>
      </c>
      <c r="O75" s="11">
        <f t="shared" si="6"/>
        <v>0</v>
      </c>
      <c r="P75" s="12">
        <f>P76+P78</f>
        <v>7000000</v>
      </c>
    </row>
    <row r="76" spans="1:16" ht="75" hidden="1" x14ac:dyDescent="0.3">
      <c r="A76" s="10" t="s">
        <v>45</v>
      </c>
      <c r="B76" s="18" t="s">
        <v>46</v>
      </c>
      <c r="C76" s="84"/>
      <c r="D76" s="84"/>
      <c r="E76" s="84"/>
      <c r="F76" s="84"/>
      <c r="G76" s="84"/>
      <c r="H76" s="84"/>
      <c r="I76" s="84"/>
      <c r="J76" s="26">
        <f t="shared" si="9"/>
        <v>0</v>
      </c>
      <c r="K76" s="12">
        <f>K77</f>
        <v>0</v>
      </c>
      <c r="L76" s="12">
        <f t="shared" si="5"/>
        <v>0</v>
      </c>
      <c r="M76" s="12">
        <f>M77</f>
        <v>0</v>
      </c>
      <c r="N76" s="12">
        <f>N77</f>
        <v>0</v>
      </c>
      <c r="O76" s="11">
        <f t="shared" si="6"/>
        <v>0</v>
      </c>
      <c r="P76" s="12">
        <f>P77</f>
        <v>0</v>
      </c>
    </row>
    <row r="77" spans="1:16" ht="93.75" hidden="1" x14ac:dyDescent="0.3">
      <c r="A77" s="10" t="s">
        <v>47</v>
      </c>
      <c r="B77" s="18" t="s">
        <v>48</v>
      </c>
      <c r="C77" s="84"/>
      <c r="D77" s="84"/>
      <c r="E77" s="84"/>
      <c r="F77" s="84"/>
      <c r="G77" s="84"/>
      <c r="H77" s="84"/>
      <c r="I77" s="84"/>
      <c r="J77" s="26">
        <f t="shared" si="9"/>
        <v>0</v>
      </c>
      <c r="K77" s="5"/>
      <c r="L77" s="5">
        <f t="shared" si="5"/>
        <v>0</v>
      </c>
      <c r="M77" s="5"/>
      <c r="N77" s="5"/>
      <c r="O77" s="19">
        <f t="shared" si="6"/>
        <v>0</v>
      </c>
      <c r="P77" s="5"/>
    </row>
    <row r="78" spans="1:16" ht="63" customHeight="1" x14ac:dyDescent="0.3">
      <c r="A78" s="54" t="s">
        <v>81</v>
      </c>
      <c r="B78" s="36" t="s">
        <v>46</v>
      </c>
      <c r="C78" s="83"/>
      <c r="D78" s="83">
        <f>D80</f>
        <v>0</v>
      </c>
      <c r="E78" s="83">
        <f>E80</f>
        <v>0</v>
      </c>
      <c r="F78" s="83">
        <v>42600</v>
      </c>
      <c r="G78" s="83"/>
      <c r="H78" s="83"/>
      <c r="I78" s="83">
        <v>517191</v>
      </c>
      <c r="J78" s="26">
        <f t="shared" si="9"/>
        <v>559791</v>
      </c>
      <c r="K78" s="12">
        <f>K80</f>
        <v>8000000</v>
      </c>
      <c r="L78" s="12">
        <f t="shared" si="5"/>
        <v>0</v>
      </c>
      <c r="M78" s="12">
        <f>M80</f>
        <v>8000000</v>
      </c>
      <c r="N78" s="12">
        <f>N80</f>
        <v>7000000</v>
      </c>
      <c r="O78" s="11">
        <f t="shared" si="6"/>
        <v>0</v>
      </c>
      <c r="P78" s="12">
        <f>P80</f>
        <v>7000000</v>
      </c>
    </row>
    <row r="79" spans="1:16" ht="104.25" customHeight="1" x14ac:dyDescent="0.3">
      <c r="A79" s="55" t="s">
        <v>190</v>
      </c>
      <c r="B79" s="36" t="s">
        <v>191</v>
      </c>
      <c r="C79" s="83"/>
      <c r="D79" s="83"/>
      <c r="E79" s="83"/>
      <c r="F79" s="83">
        <v>42600</v>
      </c>
      <c r="G79" s="83"/>
      <c r="H79" s="83"/>
      <c r="I79" s="83">
        <v>517191</v>
      </c>
      <c r="J79" s="26">
        <f t="shared" si="9"/>
        <v>559791</v>
      </c>
      <c r="K79" s="12"/>
      <c r="L79" s="12"/>
      <c r="M79" s="12"/>
      <c r="N79" s="12"/>
      <c r="O79" s="11"/>
      <c r="P79" s="12"/>
    </row>
    <row r="80" spans="1:16" ht="81" customHeight="1" x14ac:dyDescent="0.3">
      <c r="A80" s="55" t="s">
        <v>82</v>
      </c>
      <c r="B80" s="36" t="s">
        <v>83</v>
      </c>
      <c r="C80" s="5"/>
      <c r="D80" s="74"/>
      <c r="E80" s="5"/>
      <c r="F80" s="5"/>
      <c r="G80" s="5"/>
      <c r="H80" s="5"/>
      <c r="I80" s="5">
        <v>517191</v>
      </c>
      <c r="J80" s="26">
        <f t="shared" si="9"/>
        <v>517191</v>
      </c>
      <c r="K80" s="5">
        <v>8000000</v>
      </c>
      <c r="L80" s="5">
        <f t="shared" si="5"/>
        <v>0</v>
      </c>
      <c r="M80" s="5">
        <v>8000000</v>
      </c>
      <c r="N80" s="5">
        <v>7000000</v>
      </c>
      <c r="O80" s="19">
        <f t="shared" si="6"/>
        <v>0</v>
      </c>
      <c r="P80" s="5">
        <v>7000000</v>
      </c>
    </row>
    <row r="81" spans="1:16" s="4" customFormat="1" ht="43.5" customHeight="1" x14ac:dyDescent="0.3">
      <c r="A81" s="25" t="s">
        <v>173</v>
      </c>
      <c r="B81" s="28" t="s">
        <v>49</v>
      </c>
      <c r="C81" s="26">
        <f>C82+C84+C88</f>
        <v>31000</v>
      </c>
      <c r="D81" s="26"/>
      <c r="E81" s="26"/>
      <c r="F81" s="26">
        <f>F87+F88+F90+F93+F94+F99+F102+F104+F105</f>
        <v>252200</v>
      </c>
      <c r="G81" s="26"/>
      <c r="H81" s="26">
        <f>H82+H84+H99+H100+H102</f>
        <v>220000</v>
      </c>
      <c r="I81" s="26"/>
      <c r="J81" s="26">
        <f t="shared" si="9"/>
        <v>503200</v>
      </c>
      <c r="K81" s="13" t="e">
        <f>#REF!+K82+#REF!+#REF!+#REF!+#REF!+#REF!+#REF!+#REF!+#REF!+#REF!</f>
        <v>#REF!</v>
      </c>
      <c r="L81" s="20" t="e">
        <f t="shared" si="5"/>
        <v>#REF!</v>
      </c>
      <c r="M81" s="13" t="e">
        <f>#REF!+M82+#REF!+#REF!+#REF!+#REF!+#REF!+#REF!+#REF!+#REF!+#REF!</f>
        <v>#REF!</v>
      </c>
      <c r="N81" s="13" t="e">
        <f>#REF!+N82+#REF!+#REF!+#REF!+#REF!+#REF!+#REF!+#REF!+#REF!+#REF!</f>
        <v>#REF!</v>
      </c>
      <c r="O81" s="13" t="e">
        <f t="shared" si="6"/>
        <v>#REF!</v>
      </c>
      <c r="P81" s="13" t="e">
        <f>#REF!+P82+#REF!+#REF!+#REF!+#REF!+#REF!+#REF!+#REF!+#REF!+#REF!</f>
        <v>#REF!</v>
      </c>
    </row>
    <row r="82" spans="1:16" ht="120" customHeight="1" x14ac:dyDescent="0.3">
      <c r="A82" s="54" t="s">
        <v>262</v>
      </c>
      <c r="B82" s="37" t="s">
        <v>263</v>
      </c>
      <c r="C82" s="83">
        <v>7000</v>
      </c>
      <c r="D82" s="83"/>
      <c r="E82" s="83"/>
      <c r="F82" s="83"/>
      <c r="G82" s="83"/>
      <c r="H82" s="83">
        <v>-6000</v>
      </c>
      <c r="I82" s="83"/>
      <c r="J82" s="26">
        <f t="shared" si="9"/>
        <v>1000</v>
      </c>
      <c r="K82" s="12" t="e">
        <f>#REF!</f>
        <v>#REF!</v>
      </c>
      <c r="L82" s="12" t="e">
        <f t="shared" si="5"/>
        <v>#REF!</v>
      </c>
      <c r="M82" s="12" t="e">
        <f>#REF!</f>
        <v>#REF!</v>
      </c>
      <c r="N82" s="12" t="e">
        <f>#REF!</f>
        <v>#REF!</v>
      </c>
      <c r="O82" s="11" t="e">
        <f t="shared" si="6"/>
        <v>#REF!</v>
      </c>
      <c r="P82" s="12" t="e">
        <f>#REF!</f>
        <v>#REF!</v>
      </c>
    </row>
    <row r="83" spans="1:16" ht="159" customHeight="1" x14ac:dyDescent="0.3">
      <c r="A83" s="54" t="s">
        <v>264</v>
      </c>
      <c r="B83" s="37" t="s">
        <v>265</v>
      </c>
      <c r="C83" s="83">
        <v>7000</v>
      </c>
      <c r="D83" s="83"/>
      <c r="E83" s="83"/>
      <c r="F83" s="83"/>
      <c r="G83" s="83"/>
      <c r="H83" s="83">
        <v>-6000</v>
      </c>
      <c r="I83" s="83"/>
      <c r="J83" s="26">
        <f t="shared" si="9"/>
        <v>1000</v>
      </c>
      <c r="K83" s="12"/>
      <c r="L83" s="12"/>
      <c r="M83" s="12"/>
      <c r="N83" s="12"/>
      <c r="O83" s="11"/>
      <c r="P83" s="12"/>
    </row>
    <row r="84" spans="1:16" ht="172.5" customHeight="1" x14ac:dyDescent="0.3">
      <c r="A84" s="54" t="s">
        <v>266</v>
      </c>
      <c r="B84" s="37" t="s">
        <v>267</v>
      </c>
      <c r="C84" s="83">
        <v>9000</v>
      </c>
      <c r="D84" s="83"/>
      <c r="E84" s="83"/>
      <c r="F84" s="83"/>
      <c r="G84" s="83"/>
      <c r="H84" s="83">
        <v>18500</v>
      </c>
      <c r="I84" s="83"/>
      <c r="J84" s="26">
        <f t="shared" si="9"/>
        <v>27500</v>
      </c>
      <c r="K84" s="12"/>
      <c r="L84" s="12"/>
      <c r="M84" s="12"/>
      <c r="N84" s="12"/>
      <c r="O84" s="11"/>
      <c r="P84" s="12"/>
    </row>
    <row r="85" spans="1:16" ht="213.75" customHeight="1" x14ac:dyDescent="0.3">
      <c r="A85" s="54" t="s">
        <v>268</v>
      </c>
      <c r="B85" s="37" t="s">
        <v>269</v>
      </c>
      <c r="C85" s="83">
        <v>9000</v>
      </c>
      <c r="D85" s="83"/>
      <c r="E85" s="83"/>
      <c r="F85" s="83"/>
      <c r="G85" s="83"/>
      <c r="H85" s="83">
        <v>18500</v>
      </c>
      <c r="I85" s="83"/>
      <c r="J85" s="26">
        <f t="shared" si="9"/>
        <v>27500</v>
      </c>
      <c r="K85" s="12"/>
      <c r="L85" s="12"/>
      <c r="M85" s="12"/>
      <c r="N85" s="12"/>
      <c r="O85" s="11"/>
      <c r="P85" s="12"/>
    </row>
    <row r="86" spans="1:16" ht="145.5" customHeight="1" x14ac:dyDescent="0.3">
      <c r="A86" s="54" t="s">
        <v>270</v>
      </c>
      <c r="B86" s="37" t="s">
        <v>271</v>
      </c>
      <c r="C86" s="83"/>
      <c r="D86" s="83"/>
      <c r="E86" s="83"/>
      <c r="F86" s="83">
        <v>2000</v>
      </c>
      <c r="G86" s="83"/>
      <c r="H86" s="83"/>
      <c r="I86" s="83"/>
      <c r="J86" s="26">
        <f t="shared" si="9"/>
        <v>2000</v>
      </c>
      <c r="K86" s="12"/>
      <c r="L86" s="12"/>
      <c r="M86" s="12"/>
      <c r="N86" s="12"/>
      <c r="O86" s="11"/>
      <c r="P86" s="12"/>
    </row>
    <row r="87" spans="1:16" ht="195.75" customHeight="1" x14ac:dyDescent="0.3">
      <c r="A87" s="54" t="s">
        <v>272</v>
      </c>
      <c r="B87" s="37" t="s">
        <v>309</v>
      </c>
      <c r="C87" s="83"/>
      <c r="D87" s="83"/>
      <c r="E87" s="83"/>
      <c r="F87" s="83">
        <v>2000</v>
      </c>
      <c r="G87" s="83"/>
      <c r="H87" s="83"/>
      <c r="I87" s="83"/>
      <c r="J87" s="26">
        <f t="shared" si="9"/>
        <v>2000</v>
      </c>
      <c r="K87" s="12"/>
      <c r="L87" s="12"/>
      <c r="M87" s="12"/>
      <c r="N87" s="12"/>
      <c r="O87" s="11"/>
      <c r="P87" s="12"/>
    </row>
    <row r="88" spans="1:16" ht="138" customHeight="1" x14ac:dyDescent="0.3">
      <c r="A88" s="54" t="s">
        <v>273</v>
      </c>
      <c r="B88" s="37" t="s">
        <v>274</v>
      </c>
      <c r="C88" s="83">
        <v>15000</v>
      </c>
      <c r="D88" s="83"/>
      <c r="E88" s="83"/>
      <c r="F88" s="83">
        <v>44900</v>
      </c>
      <c r="G88" s="83"/>
      <c r="H88" s="83"/>
      <c r="I88" s="83"/>
      <c r="J88" s="26">
        <f t="shared" si="9"/>
        <v>59900</v>
      </c>
      <c r="K88" s="12"/>
      <c r="L88" s="12"/>
      <c r="M88" s="12"/>
      <c r="N88" s="12"/>
      <c r="O88" s="11"/>
      <c r="P88" s="12"/>
    </row>
    <row r="89" spans="1:16" ht="174.75" customHeight="1" x14ac:dyDescent="0.3">
      <c r="A89" s="54" t="s">
        <v>275</v>
      </c>
      <c r="B89" s="37" t="s">
        <v>276</v>
      </c>
      <c r="C89" s="83">
        <v>15000</v>
      </c>
      <c r="D89" s="83"/>
      <c r="E89" s="83"/>
      <c r="F89" s="83">
        <v>44900</v>
      </c>
      <c r="G89" s="83"/>
      <c r="H89" s="83"/>
      <c r="I89" s="83"/>
      <c r="J89" s="26">
        <f t="shared" si="9"/>
        <v>59900</v>
      </c>
      <c r="K89" s="12"/>
      <c r="L89" s="12"/>
      <c r="M89" s="12"/>
      <c r="N89" s="12"/>
      <c r="O89" s="11"/>
      <c r="P89" s="12"/>
    </row>
    <row r="90" spans="1:16" ht="126.75" customHeight="1" x14ac:dyDescent="0.3">
      <c r="A90" s="54" t="s">
        <v>277</v>
      </c>
      <c r="B90" s="37" t="s">
        <v>278</v>
      </c>
      <c r="C90" s="83"/>
      <c r="D90" s="83"/>
      <c r="E90" s="83"/>
      <c r="F90" s="83">
        <v>82500</v>
      </c>
      <c r="G90" s="83"/>
      <c r="H90" s="83"/>
      <c r="I90" s="83"/>
      <c r="J90" s="26">
        <f t="shared" si="9"/>
        <v>82500</v>
      </c>
      <c r="K90" s="12"/>
      <c r="L90" s="12"/>
      <c r="M90" s="12"/>
      <c r="N90" s="12"/>
      <c r="O90" s="11"/>
      <c r="P90" s="12"/>
    </row>
    <row r="91" spans="1:16" ht="167.25" customHeight="1" x14ac:dyDescent="0.3">
      <c r="A91" s="54" t="s">
        <v>279</v>
      </c>
      <c r="B91" s="37" t="s">
        <v>280</v>
      </c>
      <c r="C91" s="83"/>
      <c r="D91" s="83"/>
      <c r="E91" s="83"/>
      <c r="F91" s="83">
        <v>82500</v>
      </c>
      <c r="G91" s="83"/>
      <c r="H91" s="83"/>
      <c r="I91" s="83"/>
      <c r="J91" s="26">
        <f t="shared" si="9"/>
        <v>82500</v>
      </c>
      <c r="K91" s="12"/>
      <c r="L91" s="12"/>
      <c r="M91" s="12"/>
      <c r="N91" s="12"/>
      <c r="O91" s="11"/>
      <c r="P91" s="12"/>
    </row>
    <row r="92" spans="1:16" ht="172.5" customHeight="1" x14ac:dyDescent="0.3">
      <c r="A92" s="54" t="s">
        <v>281</v>
      </c>
      <c r="B92" s="37" t="s">
        <v>282</v>
      </c>
      <c r="C92" s="83"/>
      <c r="D92" s="83"/>
      <c r="E92" s="83"/>
      <c r="F92" s="83">
        <v>7000</v>
      </c>
      <c r="G92" s="83"/>
      <c r="H92" s="83"/>
      <c r="I92" s="83"/>
      <c r="J92" s="26">
        <f t="shared" si="9"/>
        <v>7000</v>
      </c>
      <c r="K92" s="12"/>
      <c r="L92" s="12"/>
      <c r="M92" s="12"/>
      <c r="N92" s="12"/>
      <c r="O92" s="11"/>
      <c r="P92" s="12"/>
    </row>
    <row r="93" spans="1:16" ht="192.75" customHeight="1" x14ac:dyDescent="0.3">
      <c r="A93" s="54" t="s">
        <v>283</v>
      </c>
      <c r="B93" s="37" t="s">
        <v>284</v>
      </c>
      <c r="C93" s="83"/>
      <c r="D93" s="83"/>
      <c r="E93" s="83"/>
      <c r="F93" s="83">
        <v>7000</v>
      </c>
      <c r="G93" s="83"/>
      <c r="H93" s="83"/>
      <c r="I93" s="83"/>
      <c r="J93" s="26">
        <f t="shared" si="9"/>
        <v>7000</v>
      </c>
      <c r="K93" s="12"/>
      <c r="L93" s="12"/>
      <c r="M93" s="12"/>
      <c r="N93" s="12"/>
      <c r="O93" s="11"/>
      <c r="P93" s="12"/>
    </row>
    <row r="94" spans="1:16" ht="174" customHeight="1" x14ac:dyDescent="0.3">
      <c r="A94" s="54" t="s">
        <v>285</v>
      </c>
      <c r="B94" s="37" t="s">
        <v>286</v>
      </c>
      <c r="C94" s="83"/>
      <c r="D94" s="83"/>
      <c r="E94" s="83"/>
      <c r="F94" s="83">
        <v>2300</v>
      </c>
      <c r="G94" s="83"/>
      <c r="H94" s="83"/>
      <c r="I94" s="83"/>
      <c r="J94" s="26">
        <f t="shared" si="9"/>
        <v>2300</v>
      </c>
      <c r="K94" s="12"/>
      <c r="L94" s="12"/>
      <c r="M94" s="12"/>
      <c r="N94" s="12"/>
      <c r="O94" s="11"/>
      <c r="P94" s="12"/>
    </row>
    <row r="95" spans="1:16" ht="238.5" customHeight="1" x14ac:dyDescent="0.3">
      <c r="A95" s="54" t="s">
        <v>287</v>
      </c>
      <c r="B95" s="37" t="s">
        <v>288</v>
      </c>
      <c r="C95" s="83"/>
      <c r="D95" s="83"/>
      <c r="E95" s="83"/>
      <c r="F95" s="83">
        <v>2300</v>
      </c>
      <c r="G95" s="83"/>
      <c r="H95" s="83"/>
      <c r="I95" s="83"/>
      <c r="J95" s="26">
        <f t="shared" si="9"/>
        <v>2300</v>
      </c>
      <c r="K95" s="12"/>
      <c r="L95" s="12"/>
      <c r="M95" s="12"/>
      <c r="N95" s="12"/>
      <c r="O95" s="11"/>
      <c r="P95" s="12"/>
    </row>
    <row r="96" spans="1:16" ht="143.25" customHeight="1" x14ac:dyDescent="0.3">
      <c r="A96" s="54" t="s">
        <v>289</v>
      </c>
      <c r="B96" s="37" t="s">
        <v>290</v>
      </c>
      <c r="C96" s="83"/>
      <c r="D96" s="83"/>
      <c r="E96" s="83"/>
      <c r="F96" s="83"/>
      <c r="G96" s="83"/>
      <c r="H96" s="83"/>
      <c r="I96" s="83"/>
      <c r="J96" s="26">
        <f t="shared" si="9"/>
        <v>0</v>
      </c>
      <c r="K96" s="12"/>
      <c r="L96" s="12"/>
      <c r="M96" s="12"/>
      <c r="N96" s="12"/>
      <c r="O96" s="11"/>
      <c r="P96" s="12"/>
    </row>
    <row r="97" spans="1:22" ht="208.5" customHeight="1" x14ac:dyDescent="0.3">
      <c r="A97" s="54" t="s">
        <v>291</v>
      </c>
      <c r="B97" s="37" t="s">
        <v>292</v>
      </c>
      <c r="C97" s="83"/>
      <c r="D97" s="83"/>
      <c r="E97" s="83"/>
      <c r="F97" s="83"/>
      <c r="G97" s="83"/>
      <c r="H97" s="83"/>
      <c r="I97" s="83"/>
      <c r="J97" s="26">
        <f t="shared" si="9"/>
        <v>0</v>
      </c>
      <c r="K97" s="12"/>
      <c r="L97" s="12"/>
      <c r="M97" s="12"/>
      <c r="N97" s="12"/>
      <c r="O97" s="11"/>
      <c r="P97" s="12"/>
    </row>
    <row r="98" spans="1:22" ht="141" customHeight="1" x14ac:dyDescent="0.3">
      <c r="A98" s="54" t="s">
        <v>293</v>
      </c>
      <c r="B98" s="37" t="s">
        <v>294</v>
      </c>
      <c r="C98" s="83"/>
      <c r="D98" s="83"/>
      <c r="E98" s="83"/>
      <c r="F98" s="83">
        <v>4300</v>
      </c>
      <c r="G98" s="83"/>
      <c r="H98" s="83">
        <v>13300</v>
      </c>
      <c r="I98" s="83"/>
      <c r="J98" s="26">
        <f t="shared" si="9"/>
        <v>17600</v>
      </c>
      <c r="K98" s="12"/>
      <c r="L98" s="12"/>
      <c r="M98" s="12"/>
      <c r="N98" s="12"/>
      <c r="O98" s="11"/>
      <c r="P98" s="12"/>
    </row>
    <row r="99" spans="1:22" ht="168" customHeight="1" x14ac:dyDescent="0.3">
      <c r="A99" s="54" t="s">
        <v>295</v>
      </c>
      <c r="B99" s="37" t="s">
        <v>296</v>
      </c>
      <c r="C99" s="83"/>
      <c r="D99" s="83"/>
      <c r="E99" s="83"/>
      <c r="F99" s="83">
        <v>4300</v>
      </c>
      <c r="G99" s="83"/>
      <c r="H99" s="83">
        <v>13300</v>
      </c>
      <c r="I99" s="83"/>
      <c r="J99" s="26">
        <f t="shared" si="9"/>
        <v>17600</v>
      </c>
      <c r="K99" s="12"/>
      <c r="L99" s="12"/>
      <c r="M99" s="12"/>
      <c r="N99" s="12"/>
      <c r="O99" s="11"/>
      <c r="P99" s="12"/>
    </row>
    <row r="100" spans="1:22" ht="231.75" customHeight="1" x14ac:dyDescent="0.3">
      <c r="A100" s="54" t="s">
        <v>297</v>
      </c>
      <c r="B100" s="37" t="s">
        <v>298</v>
      </c>
      <c r="C100" s="83"/>
      <c r="D100" s="83"/>
      <c r="E100" s="83"/>
      <c r="F100" s="83"/>
      <c r="G100" s="83"/>
      <c r="H100" s="83">
        <v>190200</v>
      </c>
      <c r="I100" s="83"/>
      <c r="J100" s="26">
        <f t="shared" si="9"/>
        <v>190200</v>
      </c>
      <c r="K100" s="12"/>
      <c r="L100" s="12"/>
      <c r="M100" s="12"/>
      <c r="N100" s="12"/>
      <c r="O100" s="11"/>
      <c r="P100" s="12"/>
    </row>
    <row r="101" spans="1:22" ht="291" customHeight="1" x14ac:dyDescent="0.3">
      <c r="A101" s="54" t="s">
        <v>299</v>
      </c>
      <c r="B101" s="37" t="s">
        <v>300</v>
      </c>
      <c r="C101" s="83"/>
      <c r="D101" s="83"/>
      <c r="E101" s="83"/>
      <c r="F101" s="83"/>
      <c r="G101" s="83"/>
      <c r="H101" s="83">
        <v>190200</v>
      </c>
      <c r="I101" s="83"/>
      <c r="J101" s="26">
        <f t="shared" si="9"/>
        <v>190200</v>
      </c>
      <c r="K101" s="12"/>
      <c r="L101" s="12"/>
      <c r="M101" s="12"/>
      <c r="N101" s="12"/>
      <c r="O101" s="11"/>
      <c r="P101" s="12"/>
    </row>
    <row r="102" spans="1:22" ht="117" customHeight="1" x14ac:dyDescent="0.3">
      <c r="A102" s="54" t="s">
        <v>301</v>
      </c>
      <c r="B102" s="37" t="s">
        <v>302</v>
      </c>
      <c r="C102" s="83"/>
      <c r="D102" s="83"/>
      <c r="E102" s="83"/>
      <c r="F102" s="83">
        <v>1000</v>
      </c>
      <c r="G102" s="83"/>
      <c r="H102" s="83">
        <v>4000</v>
      </c>
      <c r="I102" s="83"/>
      <c r="J102" s="26">
        <f t="shared" si="9"/>
        <v>5000</v>
      </c>
      <c r="K102" s="12"/>
      <c r="L102" s="12"/>
      <c r="M102" s="12"/>
      <c r="N102" s="12"/>
      <c r="O102" s="11"/>
      <c r="P102" s="12"/>
    </row>
    <row r="103" spans="1:22" ht="147.75" customHeight="1" x14ac:dyDescent="0.3">
      <c r="A103" s="54" t="s">
        <v>303</v>
      </c>
      <c r="B103" s="37" t="s">
        <v>304</v>
      </c>
      <c r="C103" s="83"/>
      <c r="D103" s="83"/>
      <c r="E103" s="83"/>
      <c r="F103" s="83">
        <v>1000</v>
      </c>
      <c r="G103" s="83"/>
      <c r="H103" s="83">
        <v>4000</v>
      </c>
      <c r="I103" s="83"/>
      <c r="J103" s="26">
        <f t="shared" si="9"/>
        <v>5000</v>
      </c>
      <c r="K103" s="12"/>
      <c r="L103" s="12"/>
      <c r="M103" s="12"/>
      <c r="N103" s="12"/>
      <c r="O103" s="11"/>
      <c r="P103" s="12"/>
    </row>
    <row r="104" spans="1:22" ht="132" customHeight="1" x14ac:dyDescent="0.3">
      <c r="A104" s="54" t="s">
        <v>305</v>
      </c>
      <c r="B104" s="37" t="s">
        <v>306</v>
      </c>
      <c r="C104" s="83"/>
      <c r="D104" s="83"/>
      <c r="E104" s="83"/>
      <c r="F104" s="83">
        <v>104400</v>
      </c>
      <c r="G104" s="83"/>
      <c r="H104" s="83"/>
      <c r="I104" s="83"/>
      <c r="J104" s="26">
        <f t="shared" si="9"/>
        <v>104400</v>
      </c>
      <c r="K104" s="12"/>
      <c r="L104" s="12"/>
      <c r="M104" s="12"/>
      <c r="N104" s="12"/>
      <c r="O104" s="11"/>
      <c r="P104" s="12"/>
    </row>
    <row r="105" spans="1:22" ht="150" customHeight="1" x14ac:dyDescent="0.3">
      <c r="A105" s="54" t="s">
        <v>307</v>
      </c>
      <c r="B105" s="37" t="s">
        <v>308</v>
      </c>
      <c r="C105" s="83"/>
      <c r="D105" s="83"/>
      <c r="E105" s="83"/>
      <c r="F105" s="83">
        <v>3800</v>
      </c>
      <c r="G105" s="83"/>
      <c r="H105" s="83"/>
      <c r="I105" s="83"/>
      <c r="J105" s="26">
        <f t="shared" si="9"/>
        <v>3800</v>
      </c>
      <c r="K105" s="12"/>
      <c r="L105" s="12"/>
      <c r="M105" s="12"/>
      <c r="N105" s="12"/>
      <c r="O105" s="11"/>
      <c r="P105" s="12"/>
    </row>
    <row r="106" spans="1:22" ht="37.5" x14ac:dyDescent="0.3">
      <c r="A106" s="58" t="s">
        <v>84</v>
      </c>
      <c r="B106" s="40" t="s">
        <v>50</v>
      </c>
      <c r="C106" s="70">
        <f>C107</f>
        <v>131296839.81</v>
      </c>
      <c r="D106" s="70">
        <f>D107</f>
        <v>6730959.6699999999</v>
      </c>
      <c r="E106" s="70">
        <f>E107</f>
        <v>568701</v>
      </c>
      <c r="F106" s="70">
        <f>F107</f>
        <v>2526730.66</v>
      </c>
      <c r="G106" s="70"/>
      <c r="H106" s="70">
        <f>H107</f>
        <v>5053292.3899999997</v>
      </c>
      <c r="I106" s="70">
        <f>I107</f>
        <v>-2523881.4800000004</v>
      </c>
      <c r="J106" s="26">
        <f t="shared" si="9"/>
        <v>143652642.04999998</v>
      </c>
      <c r="K106" s="11" t="e">
        <f>K108+K116+#REF!+#REF!+#REF!+#REF!+#REF!+#REF!</f>
        <v>#REF!</v>
      </c>
      <c r="L106" s="11" t="e">
        <f t="shared" ref="L106:L112" si="11">M106-K106</f>
        <v>#REF!</v>
      </c>
      <c r="M106" s="11" t="e">
        <f>M108+M116+#REF!+#REF!+#REF!+#REF!+#REF!+#REF!</f>
        <v>#REF!</v>
      </c>
      <c r="N106" s="11" t="e">
        <f>N108+N116+#REF!+#REF!+#REF!+#REF!+#REF!+#REF!</f>
        <v>#REF!</v>
      </c>
      <c r="O106" s="11" t="e">
        <f t="shared" ref="O106:O112" si="12">P106-N106</f>
        <v>#REF!</v>
      </c>
      <c r="P106" s="11" t="e">
        <f>P108+P116+#REF!+#REF!+#REF!+#REF!+#REF!+#REF!</f>
        <v>#REF!</v>
      </c>
      <c r="Q106" s="9"/>
      <c r="R106" s="9"/>
      <c r="S106" s="9"/>
      <c r="T106" s="9"/>
      <c r="U106" s="9"/>
      <c r="V106" s="9"/>
    </row>
    <row r="107" spans="1:22" ht="52.5" customHeight="1" x14ac:dyDescent="0.3">
      <c r="A107" s="58" t="s">
        <v>85</v>
      </c>
      <c r="B107" s="40" t="s">
        <v>86</v>
      </c>
      <c r="C107" s="70">
        <f>C108+C116+C136+C162</f>
        <v>131296839.81</v>
      </c>
      <c r="D107" s="70">
        <f>D108+D116+D136+D162</f>
        <v>6730959.6699999999</v>
      </c>
      <c r="E107" s="70">
        <f>E108+E116+E136++E162</f>
        <v>568701</v>
      </c>
      <c r="F107" s="70">
        <f>F108++F116+++F136+++F162</f>
        <v>2526730.66</v>
      </c>
      <c r="G107" s="70" t="e">
        <f>G108+G116+G136+G162</f>
        <v>#REF!</v>
      </c>
      <c r="H107" s="70">
        <f>H116+++H136++H162</f>
        <v>5053292.3899999997</v>
      </c>
      <c r="I107" s="70">
        <f>I108+I116++I136+I162</f>
        <v>-2523881.4800000004</v>
      </c>
      <c r="J107" s="26">
        <f t="shared" si="9"/>
        <v>143652642.04999998</v>
      </c>
      <c r="K107" s="11" t="e">
        <f>K108+K116+#REF!+#REF!</f>
        <v>#REF!</v>
      </c>
      <c r="L107" s="11" t="e">
        <f t="shared" si="11"/>
        <v>#REF!</v>
      </c>
      <c r="M107" s="11" t="e">
        <f>M108+M116+#REF!+#REF!</f>
        <v>#REF!</v>
      </c>
      <c r="N107" s="11" t="e">
        <f>N108+N116+#REF!+#REF!</f>
        <v>#REF!</v>
      </c>
      <c r="O107" s="11" t="e">
        <f t="shared" si="12"/>
        <v>#REF!</v>
      </c>
      <c r="P107" s="11" t="e">
        <f>P108+P116+#REF!+#REF!</f>
        <v>#REF!</v>
      </c>
      <c r="Q107" s="22"/>
      <c r="R107" s="22"/>
      <c r="S107" s="22"/>
    </row>
    <row r="108" spans="1:22" ht="41.25" customHeight="1" x14ac:dyDescent="0.3">
      <c r="A108" s="59" t="s">
        <v>202</v>
      </c>
      <c r="B108" s="40" t="s">
        <v>87</v>
      </c>
      <c r="C108" s="70">
        <f>C109+C111</f>
        <v>29677000</v>
      </c>
      <c r="D108" s="26">
        <f>D109+D111</f>
        <v>0</v>
      </c>
      <c r="E108" s="26">
        <f>E109+E111</f>
        <v>0</v>
      </c>
      <c r="F108" s="26">
        <v>71960</v>
      </c>
      <c r="G108" s="26">
        <f>G109+G111</f>
        <v>0</v>
      </c>
      <c r="H108" s="26">
        <f>H111</f>
        <v>0</v>
      </c>
      <c r="I108" s="26">
        <f>I114</f>
        <v>2155000</v>
      </c>
      <c r="J108" s="26">
        <f t="shared" si="9"/>
        <v>31903960</v>
      </c>
      <c r="K108" s="11">
        <f>K109+K111</f>
        <v>5445102000</v>
      </c>
      <c r="L108" s="12">
        <f t="shared" si="11"/>
        <v>0</v>
      </c>
      <c r="M108" s="11">
        <f>M109+M111</f>
        <v>5445102000</v>
      </c>
      <c r="N108" s="11">
        <f>N109+N111</f>
        <v>5146967500</v>
      </c>
      <c r="O108" s="11">
        <f t="shared" si="12"/>
        <v>0</v>
      </c>
      <c r="P108" s="11">
        <f>P109+P111</f>
        <v>5146967500</v>
      </c>
    </row>
    <row r="109" spans="1:22" ht="37.5" x14ac:dyDescent="0.3">
      <c r="A109" s="54" t="s">
        <v>175</v>
      </c>
      <c r="B109" s="38" t="s">
        <v>88</v>
      </c>
      <c r="C109" s="85">
        <v>16414000</v>
      </c>
      <c r="D109" s="83"/>
      <c r="E109" s="83">
        <f>E110</f>
        <v>0</v>
      </c>
      <c r="F109" s="83">
        <f>F113</f>
        <v>71960</v>
      </c>
      <c r="G109" s="83"/>
      <c r="H109" s="83"/>
      <c r="I109" s="83"/>
      <c r="J109" s="26">
        <f t="shared" si="9"/>
        <v>16485960</v>
      </c>
      <c r="K109" s="12">
        <f>K110</f>
        <v>3496177400</v>
      </c>
      <c r="L109" s="12">
        <f t="shared" si="11"/>
        <v>0</v>
      </c>
      <c r="M109" s="12">
        <f>M110</f>
        <v>3496177400</v>
      </c>
      <c r="N109" s="12">
        <f>N110</f>
        <v>5146967500</v>
      </c>
      <c r="O109" s="11">
        <f t="shared" si="12"/>
        <v>0</v>
      </c>
      <c r="P109" s="12">
        <f>P110</f>
        <v>5146967500</v>
      </c>
    </row>
    <row r="110" spans="1:22" ht="52.5" customHeight="1" x14ac:dyDescent="0.3">
      <c r="A110" s="56" t="s">
        <v>176</v>
      </c>
      <c r="B110" s="39" t="s">
        <v>89</v>
      </c>
      <c r="C110" s="71">
        <v>16414000</v>
      </c>
      <c r="D110" s="74"/>
      <c r="E110" s="84"/>
      <c r="F110" s="84"/>
      <c r="G110" s="84"/>
      <c r="H110" s="84"/>
      <c r="I110" s="84"/>
      <c r="J110" s="26">
        <f t="shared" si="9"/>
        <v>16414000</v>
      </c>
      <c r="K110" s="5">
        <v>3496177400</v>
      </c>
      <c r="L110" s="5">
        <f t="shared" si="11"/>
        <v>0</v>
      </c>
      <c r="M110" s="5">
        <v>3496177400</v>
      </c>
      <c r="N110" s="5">
        <v>5146967500</v>
      </c>
      <c r="O110" s="19">
        <f t="shared" si="12"/>
        <v>0</v>
      </c>
      <c r="P110" s="5">
        <v>5146967500</v>
      </c>
    </row>
    <row r="111" spans="1:22" ht="56.25" x14ac:dyDescent="0.3">
      <c r="A111" s="54" t="s">
        <v>177</v>
      </c>
      <c r="B111" s="38" t="s">
        <v>90</v>
      </c>
      <c r="C111" s="85">
        <v>13263000</v>
      </c>
      <c r="D111" s="83"/>
      <c r="E111" s="83"/>
      <c r="F111" s="83"/>
      <c r="G111" s="83">
        <f>G112</f>
        <v>0</v>
      </c>
      <c r="H111" s="83"/>
      <c r="I111" s="83"/>
      <c r="J111" s="26">
        <f t="shared" si="9"/>
        <v>13263000</v>
      </c>
      <c r="K111" s="12">
        <f>K112</f>
        <v>1948924600</v>
      </c>
      <c r="L111" s="12">
        <f t="shared" si="11"/>
        <v>0</v>
      </c>
      <c r="M111" s="12">
        <f>M112</f>
        <v>1948924600</v>
      </c>
      <c r="N111" s="12">
        <f>N112</f>
        <v>0</v>
      </c>
      <c r="O111" s="11">
        <f t="shared" si="12"/>
        <v>0</v>
      </c>
      <c r="P111" s="12">
        <f>P112</f>
        <v>0</v>
      </c>
    </row>
    <row r="112" spans="1:22" ht="75" x14ac:dyDescent="0.3">
      <c r="A112" s="54" t="s">
        <v>178</v>
      </c>
      <c r="B112" s="39" t="s">
        <v>91</v>
      </c>
      <c r="C112" s="71">
        <v>13363000</v>
      </c>
      <c r="D112" s="74"/>
      <c r="E112" s="5"/>
      <c r="F112" s="5"/>
      <c r="G112" s="5"/>
      <c r="H112" s="5"/>
      <c r="I112" s="5"/>
      <c r="J112" s="26">
        <f t="shared" si="9"/>
        <v>13363000</v>
      </c>
      <c r="K112" s="5">
        <v>1948924600</v>
      </c>
      <c r="L112" s="5">
        <f t="shared" si="11"/>
        <v>0</v>
      </c>
      <c r="M112" s="5">
        <v>1948924600</v>
      </c>
      <c r="N112" s="5"/>
      <c r="O112" s="19">
        <f t="shared" si="12"/>
        <v>0</v>
      </c>
      <c r="P112" s="5"/>
    </row>
    <row r="113" spans="1:16" ht="187.5" x14ac:dyDescent="0.3">
      <c r="A113" s="54" t="s">
        <v>324</v>
      </c>
      <c r="B113" s="69" t="s">
        <v>325</v>
      </c>
      <c r="C113" s="71"/>
      <c r="D113" s="94"/>
      <c r="E113" s="95"/>
      <c r="F113" s="95">
        <v>71960</v>
      </c>
      <c r="G113" s="95"/>
      <c r="H113" s="95"/>
      <c r="I113" s="95"/>
      <c r="J113" s="26">
        <f t="shared" si="9"/>
        <v>71960</v>
      </c>
      <c r="K113" s="5"/>
      <c r="L113" s="5"/>
      <c r="M113" s="5"/>
      <c r="N113" s="5"/>
      <c r="O113" s="19"/>
      <c r="P113" s="5"/>
    </row>
    <row r="114" spans="1:16" x14ac:dyDescent="0.3">
      <c r="A114" s="54" t="s">
        <v>192</v>
      </c>
      <c r="B114" s="69" t="s">
        <v>193</v>
      </c>
      <c r="C114" s="71"/>
      <c r="D114" s="94"/>
      <c r="E114" s="95"/>
      <c r="F114" s="95"/>
      <c r="G114" s="95"/>
      <c r="H114" s="95"/>
      <c r="I114" s="95">
        <v>2155000</v>
      </c>
      <c r="J114" s="26">
        <f t="shared" si="9"/>
        <v>2155000</v>
      </c>
      <c r="K114" s="5"/>
      <c r="L114" s="5"/>
      <c r="M114" s="5"/>
      <c r="N114" s="5"/>
      <c r="O114" s="19"/>
      <c r="P114" s="5"/>
    </row>
    <row r="115" spans="1:16" ht="37.5" x14ac:dyDescent="0.3">
      <c r="A115" s="54" t="s">
        <v>194</v>
      </c>
      <c r="B115" s="69" t="s">
        <v>195</v>
      </c>
      <c r="C115" s="71"/>
      <c r="D115" s="94"/>
      <c r="E115" s="95"/>
      <c r="F115" s="95"/>
      <c r="G115" s="95"/>
      <c r="H115" s="95"/>
      <c r="I115" s="95">
        <v>2155000</v>
      </c>
      <c r="J115" s="26">
        <f t="shared" si="9"/>
        <v>2155000</v>
      </c>
      <c r="K115" s="5"/>
      <c r="L115" s="5"/>
      <c r="M115" s="5"/>
      <c r="N115" s="5"/>
      <c r="O115" s="19"/>
      <c r="P115" s="5"/>
    </row>
    <row r="116" spans="1:16" ht="61.5" customHeight="1" x14ac:dyDescent="0.3">
      <c r="A116" s="60" t="s">
        <v>179</v>
      </c>
      <c r="B116" s="41" t="s">
        <v>62</v>
      </c>
      <c r="C116" s="70">
        <f>C117+C122+C123+C125+C129</f>
        <v>23139491</v>
      </c>
      <c r="D116" s="70">
        <f>D117+D123+D127+D129</f>
        <v>6730959.6699999999</v>
      </c>
      <c r="E116" s="70"/>
      <c r="F116" s="70">
        <f>F121</f>
        <v>654050</v>
      </c>
      <c r="G116" s="70" t="e">
        <f>#REF!+#REF!+#REF!+G117+#REF!+G129</f>
        <v>#REF!</v>
      </c>
      <c r="H116" s="70">
        <v>-720</v>
      </c>
      <c r="I116" s="70">
        <v>-4482539.4800000004</v>
      </c>
      <c r="J116" s="26">
        <f t="shared" si="9"/>
        <v>26041241.190000001</v>
      </c>
      <c r="K116" s="11" t="e">
        <f>#REF!+#REF!+#REF!+K117+K118+K129+#REF!+#REF!+#REF!+#REF!+K131+K132+K133+K134+K136+#REF!+#REF!+#REF!+K139+K140+#REF!+#REF!+#REF!+#REF!+#REF!+#REF!+#REF!+#REF!+#REF!+#REF!+#REF!+K150+K151+K152+K153+K162+K164+K165+#REF!+K176+#REF!+#REF!+#REF!+K180</f>
        <v>#REF!</v>
      </c>
      <c r="L116" s="11" t="e">
        <f>#REF!+#REF!+L117+L118+L129+#REF!+#REF!+#REF!+L132+L133+L134+L136+#REF!+#REF!+#REF!+L139+L140+#REF!+#REF!+#REF!+#REF!+#REF!+#REF!+#REF!+#REF!+#REF!+#REF!+L150+L151+L152+L153+L162+L164+L165+#REF!+L176+#REF!+#REF!+#REF!+L131</f>
        <v>#REF!</v>
      </c>
      <c r="M116" s="11" t="e">
        <f>#REF!+#REF!+#REF!+M117+M118+M129+#REF!+#REF!+#REF!+#REF!+M131+M132+M133+M134+M136+#REF!+#REF!+#REF!+M139+M140+#REF!+#REF!+#REF!+#REF!+#REF!+#REF!+#REF!+#REF!+#REF!+#REF!+#REF!+M150+M151+M152+M153+M162+M164+M165+#REF!+M176+#REF!+#REF!+#REF!+M180</f>
        <v>#REF!</v>
      </c>
      <c r="N116" s="11" t="e">
        <f>#REF!+#REF!+#REF!+N117+N118+N129+#REF!+#REF!+#REF!+#REF!+N131+N132+N133+N134+N136+#REF!+#REF!+#REF!+N139+N140+#REF!+#REF!+#REF!+#REF!+#REF!+#REF!+#REF!+#REF!+#REF!+#REF!+#REF!+N150+N151+N152+N153+N162+N164+N165+#REF!+N176+#REF!+#REF!+#REF!+N180</f>
        <v>#REF!</v>
      </c>
      <c r="O116" s="11" t="e">
        <f>#REF!+#REF!+O117+O118+O129+#REF!+#REF!+#REF!+O132+O133+O134+O136+#REF!+#REF!+#REF!+O139+O140+#REF!+#REF!+#REF!+#REF!+#REF!+#REF!+#REF!+#REF!+#REF!+#REF!+O150+O151+O152+O153+O162+O164+O165+#REF!+O176+#REF!+#REF!+#REF!+O131</f>
        <v>#REF!</v>
      </c>
      <c r="P116" s="11" t="e">
        <f>#REF!+#REF!+#REF!+P117+P118+P129+#REF!+#REF!+#REF!+#REF!+P131+P132+P133+P134+P136+#REF!+#REF!+#REF!+P139+P140+#REF!+#REF!+#REF!+#REF!+#REF!+#REF!+#REF!+#REF!+#REF!+#REF!+#REF!+P150+P151+P152+P153+P162+P164+P165+#REF!+P176+#REF!+#REF!+#REF!+P180</f>
        <v>#REF!</v>
      </c>
    </row>
    <row r="117" spans="1:16" ht="165" customHeight="1" x14ac:dyDescent="0.3">
      <c r="A117" s="54" t="s">
        <v>197</v>
      </c>
      <c r="B117" s="43" t="s">
        <v>92</v>
      </c>
      <c r="C117" s="85">
        <v>10676914</v>
      </c>
      <c r="D117" s="5">
        <v>4000000</v>
      </c>
      <c r="E117" s="5"/>
      <c r="F117" s="5"/>
      <c r="G117" s="5">
        <f>G118</f>
        <v>0</v>
      </c>
      <c r="H117" s="5"/>
      <c r="I117" s="5"/>
      <c r="J117" s="26">
        <f t="shared" si="9"/>
        <v>14676914</v>
      </c>
      <c r="K117" s="5"/>
      <c r="L117" s="5">
        <f>M117-K117</f>
        <v>0</v>
      </c>
      <c r="M117" s="5"/>
      <c r="N117" s="5"/>
      <c r="O117" s="19">
        <f>P117-N117</f>
        <v>0</v>
      </c>
      <c r="P117" s="5"/>
    </row>
    <row r="118" spans="1:16" ht="168" customHeight="1" x14ac:dyDescent="0.3">
      <c r="A118" s="57" t="s">
        <v>198</v>
      </c>
      <c r="B118" s="67" t="s">
        <v>93</v>
      </c>
      <c r="C118" s="85">
        <v>10676914</v>
      </c>
      <c r="D118" s="5">
        <v>4000000</v>
      </c>
      <c r="E118" s="76"/>
      <c r="F118" s="74"/>
      <c r="G118" s="74"/>
      <c r="H118" s="74"/>
      <c r="I118" s="74"/>
      <c r="J118" s="26">
        <f t="shared" si="9"/>
        <v>14676914</v>
      </c>
      <c r="K118" s="5"/>
      <c r="L118" s="5">
        <f>M118-K118</f>
        <v>0</v>
      </c>
      <c r="M118" s="5"/>
      <c r="N118" s="5"/>
      <c r="O118" s="19">
        <f>P118-N118</f>
        <v>0</v>
      </c>
      <c r="P118" s="5"/>
    </row>
    <row r="119" spans="1:16" ht="136.5" customHeight="1" x14ac:dyDescent="0.3">
      <c r="A119" s="54" t="s">
        <v>310</v>
      </c>
      <c r="B119" s="75" t="s">
        <v>311</v>
      </c>
      <c r="C119" s="85">
        <v>3010202</v>
      </c>
      <c r="D119" s="5"/>
      <c r="E119" s="76"/>
      <c r="F119" s="74"/>
      <c r="G119" s="74"/>
      <c r="H119" s="74"/>
      <c r="I119" s="74"/>
      <c r="J119" s="26">
        <f t="shared" si="9"/>
        <v>3010202</v>
      </c>
      <c r="K119" s="5"/>
      <c r="L119" s="5"/>
      <c r="M119" s="5"/>
      <c r="N119" s="5"/>
      <c r="O119" s="19"/>
      <c r="P119" s="5"/>
    </row>
    <row r="120" spans="1:16" ht="136.5" customHeight="1" x14ac:dyDescent="0.3">
      <c r="A120" s="54" t="s">
        <v>326</v>
      </c>
      <c r="B120" s="75" t="s">
        <v>327</v>
      </c>
      <c r="C120" s="85"/>
      <c r="D120" s="5"/>
      <c r="E120" s="76"/>
      <c r="F120" s="74">
        <v>654050</v>
      </c>
      <c r="G120" s="74"/>
      <c r="H120" s="74"/>
      <c r="I120" s="74"/>
      <c r="J120" s="26">
        <f t="shared" si="9"/>
        <v>654050</v>
      </c>
      <c r="K120" s="5"/>
      <c r="L120" s="5"/>
      <c r="M120" s="5"/>
      <c r="N120" s="5"/>
      <c r="O120" s="19"/>
      <c r="P120" s="5"/>
    </row>
    <row r="121" spans="1:16" ht="136.5" customHeight="1" x14ac:dyDescent="0.3">
      <c r="A121" s="54" t="s">
        <v>328</v>
      </c>
      <c r="B121" s="75" t="s">
        <v>329</v>
      </c>
      <c r="C121" s="85"/>
      <c r="D121" s="5"/>
      <c r="E121" s="76"/>
      <c r="F121" s="74">
        <v>654050</v>
      </c>
      <c r="G121" s="74"/>
      <c r="H121" s="74"/>
      <c r="I121" s="74"/>
      <c r="J121" s="26">
        <f t="shared" si="9"/>
        <v>654050</v>
      </c>
      <c r="K121" s="5"/>
      <c r="L121" s="5"/>
      <c r="M121" s="5"/>
      <c r="N121" s="5"/>
      <c r="O121" s="19"/>
      <c r="P121" s="5"/>
    </row>
    <row r="122" spans="1:16" ht="168" customHeight="1" x14ac:dyDescent="0.3">
      <c r="A122" s="54" t="s">
        <v>312</v>
      </c>
      <c r="B122" s="75" t="s">
        <v>313</v>
      </c>
      <c r="C122" s="85">
        <v>3010202</v>
      </c>
      <c r="D122" s="5"/>
      <c r="E122" s="76"/>
      <c r="F122" s="74"/>
      <c r="G122" s="74"/>
      <c r="H122" s="74"/>
      <c r="I122" s="74"/>
      <c r="J122" s="26">
        <f t="shared" si="9"/>
        <v>3010202</v>
      </c>
      <c r="K122" s="5"/>
      <c r="L122" s="5"/>
      <c r="M122" s="5"/>
      <c r="N122" s="5"/>
      <c r="O122" s="19"/>
      <c r="P122" s="5"/>
    </row>
    <row r="123" spans="1:16" ht="126.75" customHeight="1" x14ac:dyDescent="0.3">
      <c r="A123" s="54" t="s">
        <v>206</v>
      </c>
      <c r="B123" s="75" t="s">
        <v>208</v>
      </c>
      <c r="C123" s="85">
        <v>400000</v>
      </c>
      <c r="D123" s="5">
        <v>433701</v>
      </c>
      <c r="E123" s="76">
        <v>1100000</v>
      </c>
      <c r="F123" s="74"/>
      <c r="G123" s="74"/>
      <c r="H123" s="74"/>
      <c r="I123" s="74"/>
      <c r="J123" s="26">
        <f t="shared" si="9"/>
        <v>1933701</v>
      </c>
      <c r="K123" s="5"/>
      <c r="L123" s="5"/>
      <c r="M123" s="5"/>
      <c r="N123" s="5"/>
      <c r="O123" s="19"/>
      <c r="P123" s="5"/>
    </row>
    <row r="124" spans="1:16" ht="93" customHeight="1" x14ac:dyDescent="0.3">
      <c r="A124" s="54" t="s">
        <v>207</v>
      </c>
      <c r="B124" s="75" t="s">
        <v>209</v>
      </c>
      <c r="C124" s="85">
        <v>400000</v>
      </c>
      <c r="D124" s="5">
        <v>433701</v>
      </c>
      <c r="E124" s="76"/>
      <c r="F124" s="74"/>
      <c r="G124" s="74"/>
      <c r="H124" s="74"/>
      <c r="I124" s="74"/>
      <c r="J124" s="26">
        <f t="shared" si="9"/>
        <v>833701</v>
      </c>
      <c r="K124" s="5"/>
      <c r="L124" s="5"/>
      <c r="M124" s="5"/>
      <c r="N124" s="5"/>
      <c r="O124" s="19"/>
      <c r="P124" s="5"/>
    </row>
    <row r="125" spans="1:16" ht="108.75" customHeight="1" x14ac:dyDescent="0.3">
      <c r="A125" s="54" t="s">
        <v>210</v>
      </c>
      <c r="B125" s="75" t="s">
        <v>212</v>
      </c>
      <c r="C125" s="71">
        <v>420000</v>
      </c>
      <c r="D125" s="5"/>
      <c r="E125" s="76"/>
      <c r="F125" s="74"/>
      <c r="G125" s="74"/>
      <c r="H125" s="74"/>
      <c r="I125" s="74"/>
      <c r="J125" s="26">
        <f t="shared" si="9"/>
        <v>420000</v>
      </c>
      <c r="K125" s="5"/>
      <c r="L125" s="5"/>
      <c r="M125" s="5"/>
      <c r="N125" s="5"/>
      <c r="O125" s="19"/>
      <c r="P125" s="5"/>
    </row>
    <row r="126" spans="1:16" ht="79.5" customHeight="1" x14ac:dyDescent="0.3">
      <c r="A126" s="54" t="s">
        <v>211</v>
      </c>
      <c r="B126" s="75" t="s">
        <v>213</v>
      </c>
      <c r="C126" s="71">
        <v>420000</v>
      </c>
      <c r="D126" s="5"/>
      <c r="E126" s="76"/>
      <c r="F126" s="74"/>
      <c r="G126" s="74"/>
      <c r="H126" s="74"/>
      <c r="I126" s="74"/>
      <c r="J126" s="26">
        <f t="shared" si="9"/>
        <v>420000</v>
      </c>
      <c r="K126" s="5"/>
      <c r="L126" s="5"/>
      <c r="M126" s="5"/>
      <c r="N126" s="5"/>
      <c r="O126" s="19"/>
      <c r="P126" s="5"/>
    </row>
    <row r="127" spans="1:16" ht="79.5" customHeight="1" x14ac:dyDescent="0.3">
      <c r="A127" s="54" t="s">
        <v>315</v>
      </c>
      <c r="B127" s="75" t="s">
        <v>196</v>
      </c>
      <c r="C127" s="71"/>
      <c r="D127" s="5">
        <v>74592</v>
      </c>
      <c r="E127" s="76"/>
      <c r="F127" s="74"/>
      <c r="G127" s="74"/>
      <c r="H127" s="74"/>
      <c r="I127" s="74"/>
      <c r="J127" s="26">
        <f t="shared" si="9"/>
        <v>74592</v>
      </c>
      <c r="K127" s="5"/>
      <c r="L127" s="5"/>
      <c r="M127" s="5"/>
      <c r="N127" s="5"/>
      <c r="O127" s="19"/>
      <c r="P127" s="5"/>
    </row>
    <row r="128" spans="1:16" ht="79.5" customHeight="1" x14ac:dyDescent="0.3">
      <c r="A128" s="54" t="s">
        <v>316</v>
      </c>
      <c r="B128" s="75" t="s">
        <v>317</v>
      </c>
      <c r="C128" s="71"/>
      <c r="D128" s="5">
        <v>74592</v>
      </c>
      <c r="E128" s="76"/>
      <c r="F128" s="74"/>
      <c r="G128" s="74"/>
      <c r="H128" s="74"/>
      <c r="I128" s="74"/>
      <c r="J128" s="26">
        <f t="shared" si="9"/>
        <v>74592</v>
      </c>
      <c r="K128" s="5"/>
      <c r="L128" s="5"/>
      <c r="M128" s="5"/>
      <c r="N128" s="5"/>
      <c r="O128" s="19"/>
      <c r="P128" s="5"/>
    </row>
    <row r="129" spans="1:16" x14ac:dyDescent="0.3">
      <c r="A129" s="54" t="s">
        <v>180</v>
      </c>
      <c r="B129" s="39" t="s">
        <v>94</v>
      </c>
      <c r="C129" s="71">
        <v>8632375</v>
      </c>
      <c r="D129" s="83">
        <v>2222666.67</v>
      </c>
      <c r="E129" s="76"/>
      <c r="F129" s="83"/>
      <c r="G129" s="83"/>
      <c r="H129" s="83">
        <v>-720</v>
      </c>
      <c r="I129" s="83">
        <v>-4482539.4800000004</v>
      </c>
      <c r="J129" s="26">
        <f t="shared" si="9"/>
        <v>6371782.1899999995</v>
      </c>
      <c r="K129" s="12">
        <f t="shared" ref="K129:P129" si="13">K130</f>
        <v>0</v>
      </c>
      <c r="L129" s="12">
        <f>M129-K129</f>
        <v>0</v>
      </c>
      <c r="M129" s="12">
        <f t="shared" si="13"/>
        <v>0</v>
      </c>
      <c r="N129" s="12">
        <f t="shared" si="13"/>
        <v>0</v>
      </c>
      <c r="O129" s="12">
        <f>P129-N129</f>
        <v>0</v>
      </c>
      <c r="P129" s="12">
        <f t="shared" si="13"/>
        <v>0</v>
      </c>
    </row>
    <row r="130" spans="1:16" ht="37.5" x14ac:dyDescent="0.3">
      <c r="A130" s="54" t="s">
        <v>201</v>
      </c>
      <c r="B130" s="39" t="s">
        <v>95</v>
      </c>
      <c r="C130" s="71">
        <v>8632375</v>
      </c>
      <c r="D130" s="74">
        <v>2222666.67</v>
      </c>
      <c r="E130" s="96"/>
      <c r="F130" s="5"/>
      <c r="G130" s="5"/>
      <c r="H130" s="5">
        <v>-720</v>
      </c>
      <c r="I130" s="5">
        <v>-4482539.4800000004</v>
      </c>
      <c r="J130" s="26">
        <f t="shared" si="9"/>
        <v>6371782.1899999995</v>
      </c>
      <c r="K130" s="5"/>
      <c r="L130" s="5">
        <f>M130-K130</f>
        <v>0</v>
      </c>
      <c r="M130" s="5"/>
      <c r="N130" s="5"/>
      <c r="O130" s="19">
        <f>P130-N130</f>
        <v>0</v>
      </c>
      <c r="P130" s="5"/>
    </row>
    <row r="131" spans="1:16" ht="60" hidden="1" customHeight="1" x14ac:dyDescent="0.3">
      <c r="A131" s="58" t="s">
        <v>96</v>
      </c>
      <c r="B131" s="40" t="s">
        <v>97</v>
      </c>
      <c r="C131" s="73" t="e">
        <f>C132+C134+C136+#REF!+#REF!</f>
        <v>#REF!</v>
      </c>
      <c r="D131" s="84"/>
      <c r="E131" s="5"/>
      <c r="F131" s="5"/>
      <c r="G131" s="5"/>
      <c r="H131" s="5"/>
      <c r="I131" s="5"/>
      <c r="J131" s="26" t="e">
        <f t="shared" si="9"/>
        <v>#REF!</v>
      </c>
      <c r="K131" s="5"/>
      <c r="L131" s="5"/>
      <c r="M131" s="5"/>
      <c r="N131" s="5"/>
      <c r="O131" s="19"/>
      <c r="P131" s="5"/>
    </row>
    <row r="132" spans="1:16" ht="96.75" hidden="1" customHeight="1" x14ac:dyDescent="0.3">
      <c r="A132" s="54" t="s">
        <v>98</v>
      </c>
      <c r="B132" s="38" t="s">
        <v>99</v>
      </c>
      <c r="C132" s="79">
        <f>C133</f>
        <v>259467</v>
      </c>
      <c r="D132" s="84"/>
      <c r="E132" s="5"/>
      <c r="F132" s="5"/>
      <c r="G132" s="5"/>
      <c r="H132" s="5"/>
      <c r="I132" s="5"/>
      <c r="J132" s="26">
        <f t="shared" si="9"/>
        <v>259467</v>
      </c>
      <c r="K132" s="5">
        <v>0</v>
      </c>
      <c r="L132" s="5">
        <f>M132-K132</f>
        <v>0</v>
      </c>
      <c r="M132" s="5">
        <v>0</v>
      </c>
      <c r="N132" s="5">
        <v>0</v>
      </c>
      <c r="O132" s="19">
        <f>P132-N132</f>
        <v>0</v>
      </c>
      <c r="P132" s="5">
        <v>0</v>
      </c>
    </row>
    <row r="133" spans="1:16" ht="81.75" hidden="1" customHeight="1" x14ac:dyDescent="0.3">
      <c r="A133" s="54" t="s">
        <v>100</v>
      </c>
      <c r="B133" s="39" t="s">
        <v>101</v>
      </c>
      <c r="C133" s="78">
        <v>259467</v>
      </c>
      <c r="D133" s="84"/>
      <c r="E133" s="84"/>
      <c r="F133" s="84"/>
      <c r="G133" s="84"/>
      <c r="H133" s="84"/>
      <c r="I133" s="84"/>
      <c r="J133" s="26">
        <f t="shared" si="9"/>
        <v>259467</v>
      </c>
      <c r="K133" s="5">
        <v>0</v>
      </c>
      <c r="L133" s="5">
        <f>M133-K133</f>
        <v>0</v>
      </c>
      <c r="M133" s="5">
        <v>0</v>
      </c>
      <c r="N133" s="5">
        <v>0</v>
      </c>
      <c r="O133" s="19">
        <f>P133-N133</f>
        <v>0</v>
      </c>
      <c r="P133" s="5">
        <v>0</v>
      </c>
    </row>
    <row r="134" spans="1:16" ht="77.25" hidden="1" customHeight="1" x14ac:dyDescent="0.3">
      <c r="A134" s="54" t="s">
        <v>102</v>
      </c>
      <c r="B134" s="38" t="s">
        <v>103</v>
      </c>
      <c r="C134" s="77">
        <f>C135</f>
        <v>68709.95</v>
      </c>
      <c r="D134" s="83">
        <f>D135</f>
        <v>0</v>
      </c>
      <c r="E134" s="83"/>
      <c r="F134" s="83"/>
      <c r="G134" s="83"/>
      <c r="H134" s="83"/>
      <c r="I134" s="83"/>
      <c r="J134" s="26">
        <f t="shared" si="9"/>
        <v>68709.95</v>
      </c>
      <c r="K134" s="12">
        <f>K135</f>
        <v>0</v>
      </c>
      <c r="L134" s="12">
        <f>M134-K134</f>
        <v>0</v>
      </c>
      <c r="M134" s="12">
        <f>M135</f>
        <v>0</v>
      </c>
      <c r="N134" s="12">
        <f>N135</f>
        <v>0</v>
      </c>
      <c r="O134" s="11">
        <f>P134-N134</f>
        <v>0</v>
      </c>
      <c r="P134" s="12">
        <f>P135</f>
        <v>0</v>
      </c>
    </row>
    <row r="135" spans="1:16" ht="96.75" hidden="1" customHeight="1" x14ac:dyDescent="0.3">
      <c r="A135" s="56" t="s">
        <v>104</v>
      </c>
      <c r="B135" s="39" t="s">
        <v>105</v>
      </c>
      <c r="C135" s="78">
        <v>68709.95</v>
      </c>
      <c r="D135" s="84"/>
      <c r="E135" s="5"/>
      <c r="F135" s="5"/>
      <c r="G135" s="5"/>
      <c r="H135" s="5"/>
      <c r="I135" s="5"/>
      <c r="J135" s="26">
        <f t="shared" si="9"/>
        <v>68709.95</v>
      </c>
      <c r="K135" s="5"/>
      <c r="L135" s="5">
        <f>M135-K135</f>
        <v>0</v>
      </c>
      <c r="M135" s="5"/>
      <c r="N135" s="5"/>
      <c r="O135" s="19">
        <f>P135-N135</f>
        <v>0</v>
      </c>
      <c r="P135" s="5"/>
    </row>
    <row r="136" spans="1:16" ht="54.75" customHeight="1" x14ac:dyDescent="0.3">
      <c r="A136" s="63" t="s">
        <v>96</v>
      </c>
      <c r="B136" s="45" t="s">
        <v>97</v>
      </c>
      <c r="C136" s="72">
        <f>C139+C151+C152+C154+C157+C158</f>
        <v>75213580.810000002</v>
      </c>
      <c r="D136" s="72"/>
      <c r="E136" s="26">
        <v>110122</v>
      </c>
      <c r="F136" s="72">
        <f>F154</f>
        <v>36026</v>
      </c>
      <c r="G136" s="72" t="e">
        <f>#REF!+#REF!+G139+G150+G152</f>
        <v>#REF!</v>
      </c>
      <c r="H136" s="72">
        <f>H154</f>
        <v>54012.39</v>
      </c>
      <c r="I136" s="72">
        <v>-118222</v>
      </c>
      <c r="J136" s="26">
        <f t="shared" ref="J136:J183" si="14">C136+D136+E136+F136+H136+I136</f>
        <v>75295519.200000003</v>
      </c>
      <c r="K136" s="12" t="e">
        <f>#REF!</f>
        <v>#REF!</v>
      </c>
      <c r="L136" s="12" t="e">
        <f>M136-K136</f>
        <v>#REF!</v>
      </c>
      <c r="M136" s="12" t="e">
        <f>#REF!</f>
        <v>#REF!</v>
      </c>
      <c r="N136" s="12" t="e">
        <f>#REF!</f>
        <v>#REF!</v>
      </c>
      <c r="O136" s="11" t="e">
        <f>P136-N136</f>
        <v>#REF!</v>
      </c>
      <c r="P136" s="12" t="e">
        <f>#REF!</f>
        <v>#REF!</v>
      </c>
    </row>
    <row r="137" spans="1:16" ht="57" hidden="1" customHeight="1" x14ac:dyDescent="0.3">
      <c r="A137" s="36"/>
      <c r="B137" s="39"/>
      <c r="C137" s="70">
        <f>C138</f>
        <v>0</v>
      </c>
      <c r="D137" s="72"/>
      <c r="E137" s="26"/>
      <c r="F137" s="72"/>
      <c r="G137" s="72"/>
      <c r="H137" s="72"/>
      <c r="I137" s="72"/>
      <c r="J137" s="26">
        <f t="shared" si="14"/>
        <v>0</v>
      </c>
      <c r="K137" s="12"/>
      <c r="L137" s="12"/>
      <c r="M137" s="12"/>
      <c r="N137" s="12"/>
      <c r="O137" s="11"/>
      <c r="P137" s="12"/>
    </row>
    <row r="138" spans="1:16" ht="57" hidden="1" customHeight="1" x14ac:dyDescent="0.3">
      <c r="A138" s="36"/>
      <c r="B138" s="39"/>
      <c r="C138" s="71"/>
      <c r="D138" s="72"/>
      <c r="E138" s="26"/>
      <c r="F138" s="72"/>
      <c r="G138" s="72"/>
      <c r="H138" s="72"/>
      <c r="I138" s="72"/>
      <c r="J138" s="26">
        <f t="shared" si="14"/>
        <v>0</v>
      </c>
      <c r="K138" s="12"/>
      <c r="L138" s="12"/>
      <c r="M138" s="12"/>
      <c r="N138" s="12"/>
      <c r="O138" s="11"/>
      <c r="P138" s="12"/>
    </row>
    <row r="139" spans="1:16" ht="63" customHeight="1" x14ac:dyDescent="0.3">
      <c r="A139" s="52" t="s">
        <v>228</v>
      </c>
      <c r="B139" s="46" t="s">
        <v>106</v>
      </c>
      <c r="C139" s="71">
        <v>71390515.549999997</v>
      </c>
      <c r="D139" s="5"/>
      <c r="E139" s="5"/>
      <c r="F139" s="74">
        <f>F140</f>
        <v>0</v>
      </c>
      <c r="G139" s="74">
        <f>G140</f>
        <v>0</v>
      </c>
      <c r="H139" s="74"/>
      <c r="I139" s="74">
        <v>-8100</v>
      </c>
      <c r="J139" s="26">
        <f t="shared" si="14"/>
        <v>71382415.549999997</v>
      </c>
      <c r="K139" s="5"/>
      <c r="L139" s="5">
        <f>M139-K139</f>
        <v>0</v>
      </c>
      <c r="M139" s="5"/>
      <c r="N139" s="5"/>
      <c r="O139" s="19">
        <f>P139-N139</f>
        <v>0</v>
      </c>
      <c r="P139" s="5"/>
    </row>
    <row r="140" spans="1:16" ht="91.5" customHeight="1" x14ac:dyDescent="0.3">
      <c r="A140" s="53" t="s">
        <v>229</v>
      </c>
      <c r="B140" s="47" t="s">
        <v>107</v>
      </c>
      <c r="C140" s="85">
        <v>71390515.549999997</v>
      </c>
      <c r="D140" s="5"/>
      <c r="E140" s="5"/>
      <c r="F140" s="74"/>
      <c r="G140" s="74"/>
      <c r="H140" s="74"/>
      <c r="I140" s="74">
        <v>-8100</v>
      </c>
      <c r="J140" s="26">
        <f t="shared" si="14"/>
        <v>71382415.549999997</v>
      </c>
      <c r="K140" s="5"/>
      <c r="L140" s="5">
        <f>M140-K140</f>
        <v>0</v>
      </c>
      <c r="M140" s="5"/>
      <c r="N140" s="5"/>
      <c r="O140" s="19">
        <f>P140-N140</f>
        <v>0</v>
      </c>
      <c r="P140" s="5"/>
    </row>
    <row r="141" spans="1:16" ht="225" customHeight="1" x14ac:dyDescent="0.3">
      <c r="A141" s="53"/>
      <c r="B141" s="47" t="s">
        <v>184</v>
      </c>
      <c r="C141" s="85">
        <v>867904</v>
      </c>
      <c r="D141" s="5"/>
      <c r="E141" s="5"/>
      <c r="F141" s="74"/>
      <c r="G141" s="74"/>
      <c r="H141" s="74"/>
      <c r="I141" s="74"/>
      <c r="J141" s="26">
        <f t="shared" si="14"/>
        <v>867904</v>
      </c>
      <c r="K141" s="5"/>
      <c r="L141" s="5"/>
      <c r="M141" s="5"/>
      <c r="N141" s="5"/>
      <c r="O141" s="19"/>
      <c r="P141" s="5"/>
    </row>
    <row r="142" spans="1:16" ht="150" customHeight="1" x14ac:dyDescent="0.3">
      <c r="A142" s="53"/>
      <c r="B142" s="47" t="s">
        <v>258</v>
      </c>
      <c r="C142" s="85">
        <v>72000</v>
      </c>
      <c r="D142" s="5"/>
      <c r="E142" s="5"/>
      <c r="F142" s="74"/>
      <c r="G142" s="74"/>
      <c r="H142" s="74"/>
      <c r="I142" s="74"/>
      <c r="J142" s="26">
        <f t="shared" si="14"/>
        <v>72000</v>
      </c>
      <c r="K142" s="5"/>
      <c r="L142" s="5"/>
      <c r="M142" s="5"/>
      <c r="N142" s="5"/>
      <c r="O142" s="19"/>
      <c r="P142" s="5"/>
    </row>
    <row r="143" spans="1:16" ht="239.25" customHeight="1" x14ac:dyDescent="0.3">
      <c r="A143" s="53"/>
      <c r="B143" s="47" t="s">
        <v>252</v>
      </c>
      <c r="C143" s="85">
        <v>5742900</v>
      </c>
      <c r="D143" s="5"/>
      <c r="E143" s="5"/>
      <c r="F143" s="74"/>
      <c r="G143" s="74"/>
      <c r="H143" s="74"/>
      <c r="I143" s="74"/>
      <c r="J143" s="26">
        <f t="shared" si="14"/>
        <v>5742900</v>
      </c>
      <c r="K143" s="5"/>
      <c r="L143" s="5"/>
      <c r="M143" s="5"/>
      <c r="N143" s="5"/>
      <c r="O143" s="19"/>
      <c r="P143" s="5"/>
    </row>
    <row r="144" spans="1:16" ht="158.25" customHeight="1" x14ac:dyDescent="0.3">
      <c r="A144" s="53"/>
      <c r="B144" s="47" t="s">
        <v>185</v>
      </c>
      <c r="C144" s="85">
        <v>290000</v>
      </c>
      <c r="D144" s="5"/>
      <c r="E144" s="5"/>
      <c r="F144" s="74"/>
      <c r="G144" s="74"/>
      <c r="H144" s="74"/>
      <c r="I144" s="74"/>
      <c r="J144" s="26">
        <f t="shared" si="14"/>
        <v>290000</v>
      </c>
      <c r="K144" s="5"/>
      <c r="L144" s="5"/>
      <c r="M144" s="5"/>
      <c r="N144" s="5"/>
      <c r="O144" s="19"/>
      <c r="P144" s="5"/>
    </row>
    <row r="145" spans="1:16" ht="150" customHeight="1" x14ac:dyDescent="0.3">
      <c r="A145" s="53"/>
      <c r="B145" s="47" t="s">
        <v>186</v>
      </c>
      <c r="C145" s="85">
        <v>216926</v>
      </c>
      <c r="D145" s="5"/>
      <c r="E145" s="5"/>
      <c r="F145" s="74"/>
      <c r="G145" s="74"/>
      <c r="H145" s="74"/>
      <c r="I145" s="74"/>
      <c r="J145" s="26">
        <f t="shared" si="14"/>
        <v>216926</v>
      </c>
      <c r="K145" s="5"/>
      <c r="L145" s="5"/>
      <c r="M145" s="5"/>
      <c r="N145" s="5"/>
      <c r="O145" s="19"/>
      <c r="P145" s="5"/>
    </row>
    <row r="146" spans="1:16" ht="122.25" customHeight="1" x14ac:dyDescent="0.3">
      <c r="A146" s="53"/>
      <c r="B146" s="47" t="s">
        <v>187</v>
      </c>
      <c r="C146" s="85">
        <v>39000</v>
      </c>
      <c r="D146" s="5"/>
      <c r="E146" s="5"/>
      <c r="F146" s="74"/>
      <c r="G146" s="74"/>
      <c r="H146" s="74"/>
      <c r="I146" s="74"/>
      <c r="J146" s="26">
        <f t="shared" si="14"/>
        <v>39000</v>
      </c>
      <c r="K146" s="5"/>
      <c r="L146" s="5"/>
      <c r="M146" s="5"/>
      <c r="N146" s="5"/>
      <c r="O146" s="19"/>
      <c r="P146" s="5"/>
    </row>
    <row r="147" spans="1:16" ht="167.25" customHeight="1" x14ac:dyDescent="0.3">
      <c r="A147" s="53"/>
      <c r="B147" s="47" t="s">
        <v>188</v>
      </c>
      <c r="C147" s="85"/>
      <c r="D147" s="5"/>
      <c r="E147" s="5"/>
      <c r="F147" s="74"/>
      <c r="G147" s="74"/>
      <c r="H147" s="74"/>
      <c r="I147" s="74"/>
      <c r="J147" s="26">
        <f t="shared" si="14"/>
        <v>0</v>
      </c>
      <c r="K147" s="5"/>
      <c r="L147" s="5"/>
      <c r="M147" s="5"/>
      <c r="N147" s="5"/>
      <c r="O147" s="19"/>
      <c r="P147" s="5"/>
    </row>
    <row r="148" spans="1:16" ht="150.75" customHeight="1" x14ac:dyDescent="0.3">
      <c r="A148" s="53"/>
      <c r="B148" s="47" t="s">
        <v>314</v>
      </c>
      <c r="C148" s="85">
        <v>64148693</v>
      </c>
      <c r="D148" s="5"/>
      <c r="E148" s="5"/>
      <c r="F148" s="74"/>
      <c r="G148" s="74"/>
      <c r="H148" s="74"/>
      <c r="I148" s="74"/>
      <c r="J148" s="26">
        <f t="shared" si="14"/>
        <v>64148693</v>
      </c>
      <c r="K148" s="5"/>
      <c r="L148" s="5"/>
      <c r="M148" s="5"/>
      <c r="N148" s="5"/>
      <c r="O148" s="19"/>
      <c r="P148" s="5"/>
    </row>
    <row r="149" spans="1:16" ht="268.5" customHeight="1" x14ac:dyDescent="0.3">
      <c r="A149" s="53"/>
      <c r="B149" s="47" t="s">
        <v>189</v>
      </c>
      <c r="C149" s="85">
        <v>13092.55</v>
      </c>
      <c r="D149" s="5"/>
      <c r="E149" s="5"/>
      <c r="F149" s="74"/>
      <c r="G149" s="74"/>
      <c r="H149" s="74"/>
      <c r="I149" s="74"/>
      <c r="J149" s="26">
        <f t="shared" si="14"/>
        <v>13092.55</v>
      </c>
      <c r="K149" s="5"/>
      <c r="L149" s="5"/>
      <c r="M149" s="5"/>
      <c r="N149" s="5"/>
      <c r="O149" s="19"/>
      <c r="P149" s="5"/>
    </row>
    <row r="150" spans="1:16" ht="158.25" customHeight="1" x14ac:dyDescent="0.3">
      <c r="A150" s="61" t="s">
        <v>224</v>
      </c>
      <c r="B150" s="42" t="s">
        <v>200</v>
      </c>
      <c r="C150" s="85">
        <v>406674</v>
      </c>
      <c r="D150" s="5"/>
      <c r="E150" s="84"/>
      <c r="F150" s="84"/>
      <c r="G150" s="84"/>
      <c r="H150" s="74"/>
      <c r="I150" s="84"/>
      <c r="J150" s="26">
        <f t="shared" si="14"/>
        <v>406674</v>
      </c>
      <c r="K150" s="5"/>
      <c r="L150" s="5"/>
      <c r="M150" s="5"/>
      <c r="N150" s="5"/>
      <c r="O150" s="19">
        <f>P150-N150</f>
        <v>0</v>
      </c>
      <c r="P150" s="5"/>
    </row>
    <row r="151" spans="1:16" ht="155.25" customHeight="1" x14ac:dyDescent="0.3">
      <c r="A151" s="61" t="s">
        <v>225</v>
      </c>
      <c r="B151" s="42" t="s">
        <v>199</v>
      </c>
      <c r="C151" s="85">
        <v>406674</v>
      </c>
      <c r="D151" s="84"/>
      <c r="E151" s="5"/>
      <c r="F151" s="5"/>
      <c r="G151" s="5"/>
      <c r="H151" s="5"/>
      <c r="I151" s="5"/>
      <c r="J151" s="26">
        <f t="shared" si="14"/>
        <v>406674</v>
      </c>
      <c r="K151" s="5"/>
      <c r="L151" s="5"/>
      <c r="M151" s="5"/>
      <c r="N151" s="5"/>
      <c r="O151" s="19">
        <f>P151-N151</f>
        <v>0</v>
      </c>
      <c r="P151" s="5"/>
    </row>
    <row r="152" spans="1:16" ht="122.25" customHeight="1" x14ac:dyDescent="0.3">
      <c r="A152" s="61" t="s">
        <v>230</v>
      </c>
      <c r="B152" s="42" t="s">
        <v>108</v>
      </c>
      <c r="C152" s="86">
        <v>3010788</v>
      </c>
      <c r="D152" s="84"/>
      <c r="E152" s="5"/>
      <c r="F152" s="5"/>
      <c r="G152" s="5"/>
      <c r="H152" s="5"/>
      <c r="I152" s="5"/>
      <c r="J152" s="26">
        <f t="shared" si="14"/>
        <v>3010788</v>
      </c>
      <c r="K152" s="5"/>
      <c r="L152" s="5"/>
      <c r="M152" s="5"/>
      <c r="N152" s="5"/>
      <c r="O152" s="19">
        <f>P152-N152</f>
        <v>0</v>
      </c>
      <c r="P152" s="5"/>
    </row>
    <row r="153" spans="1:16" ht="147.75" customHeight="1" x14ac:dyDescent="0.3">
      <c r="A153" s="61" t="s">
        <v>223</v>
      </c>
      <c r="B153" s="42" t="s">
        <v>109</v>
      </c>
      <c r="C153" s="86">
        <v>3010788</v>
      </c>
      <c r="D153" s="5"/>
      <c r="E153" s="5"/>
      <c r="F153" s="5"/>
      <c r="G153" s="5"/>
      <c r="H153" s="5"/>
      <c r="I153" s="5"/>
      <c r="J153" s="26">
        <f t="shared" si="14"/>
        <v>3010788</v>
      </c>
      <c r="K153" s="5"/>
      <c r="L153" s="5"/>
      <c r="M153" s="5"/>
      <c r="N153" s="5"/>
      <c r="O153" s="19">
        <f>P153-N153</f>
        <v>0</v>
      </c>
      <c r="P153" s="5"/>
    </row>
    <row r="154" spans="1:16" ht="147.75" customHeight="1" x14ac:dyDescent="0.3">
      <c r="A154" s="61" t="s">
        <v>226</v>
      </c>
      <c r="B154" s="42" t="s">
        <v>99</v>
      </c>
      <c r="C154" s="86">
        <v>363955</v>
      </c>
      <c r="D154" s="5"/>
      <c r="E154" s="5"/>
      <c r="F154" s="5">
        <v>36026</v>
      </c>
      <c r="G154" s="5"/>
      <c r="H154" s="5">
        <v>54012.39</v>
      </c>
      <c r="I154" s="5"/>
      <c r="J154" s="26">
        <f t="shared" si="14"/>
        <v>453993.39</v>
      </c>
      <c r="K154" s="5"/>
      <c r="L154" s="5"/>
      <c r="M154" s="5"/>
      <c r="N154" s="5"/>
      <c r="O154" s="19"/>
      <c r="P154" s="5"/>
    </row>
    <row r="155" spans="1:16" ht="147.75" customHeight="1" x14ac:dyDescent="0.3">
      <c r="A155" s="61" t="s">
        <v>227</v>
      </c>
      <c r="B155" s="42" t="s">
        <v>101</v>
      </c>
      <c r="C155" s="86">
        <v>363955</v>
      </c>
      <c r="D155" s="5"/>
      <c r="E155" s="5"/>
      <c r="F155" s="5">
        <v>36026</v>
      </c>
      <c r="G155" s="5"/>
      <c r="H155" s="5">
        <v>54012.39</v>
      </c>
      <c r="I155" s="5"/>
      <c r="J155" s="26">
        <f t="shared" si="14"/>
        <v>453993.39</v>
      </c>
      <c r="K155" s="5"/>
      <c r="L155" s="5"/>
      <c r="M155" s="5"/>
      <c r="N155" s="5"/>
      <c r="O155" s="19"/>
      <c r="P155" s="5"/>
    </row>
    <row r="156" spans="1:16" ht="147.75" customHeight="1" x14ac:dyDescent="0.3">
      <c r="A156" s="61" t="s">
        <v>238</v>
      </c>
      <c r="B156" s="42" t="s">
        <v>240</v>
      </c>
      <c r="C156" s="86">
        <v>5640</v>
      </c>
      <c r="D156" s="5"/>
      <c r="E156" s="5"/>
      <c r="F156" s="5"/>
      <c r="G156" s="5"/>
      <c r="H156" s="5"/>
      <c r="I156" s="5"/>
      <c r="J156" s="26">
        <f t="shared" si="14"/>
        <v>5640</v>
      </c>
      <c r="K156" s="5"/>
      <c r="L156" s="5"/>
      <c r="M156" s="5"/>
      <c r="N156" s="5"/>
      <c r="O156" s="19"/>
      <c r="P156" s="5"/>
    </row>
    <row r="157" spans="1:16" ht="147.75" customHeight="1" x14ac:dyDescent="0.3">
      <c r="A157" s="61" t="s">
        <v>239</v>
      </c>
      <c r="B157" s="42" t="s">
        <v>241</v>
      </c>
      <c r="C157" s="86">
        <v>5640</v>
      </c>
      <c r="D157" s="5"/>
      <c r="E157" s="5"/>
      <c r="F157" s="5"/>
      <c r="G157" s="5"/>
      <c r="H157" s="5"/>
      <c r="I157" s="5"/>
      <c r="J157" s="26">
        <f t="shared" si="14"/>
        <v>5640</v>
      </c>
      <c r="K157" s="5"/>
      <c r="L157" s="5"/>
      <c r="M157" s="5"/>
      <c r="N157" s="5"/>
      <c r="O157" s="19"/>
      <c r="P157" s="5"/>
    </row>
    <row r="158" spans="1:16" ht="147.75" customHeight="1" x14ac:dyDescent="0.3">
      <c r="A158" s="61" t="s">
        <v>237</v>
      </c>
      <c r="B158" s="42" t="s">
        <v>216</v>
      </c>
      <c r="C158" s="86">
        <v>36008.26</v>
      </c>
      <c r="D158" s="5"/>
      <c r="E158" s="5"/>
      <c r="F158" s="5"/>
      <c r="G158" s="5"/>
      <c r="H158" s="5"/>
      <c r="I158" s="5"/>
      <c r="J158" s="26">
        <f t="shared" si="14"/>
        <v>36008.26</v>
      </c>
      <c r="K158" s="5"/>
      <c r="L158" s="5"/>
      <c r="M158" s="5"/>
      <c r="N158" s="5"/>
      <c r="O158" s="19"/>
      <c r="P158" s="5"/>
    </row>
    <row r="159" spans="1:16" ht="147.75" customHeight="1" x14ac:dyDescent="0.3">
      <c r="A159" s="61" t="s">
        <v>236</v>
      </c>
      <c r="B159" s="42" t="s">
        <v>217</v>
      </c>
      <c r="C159" s="86">
        <v>36008.26</v>
      </c>
      <c r="D159" s="5"/>
      <c r="E159" s="5"/>
      <c r="F159" s="5"/>
      <c r="G159" s="5"/>
      <c r="H159" s="5"/>
      <c r="I159" s="5"/>
      <c r="J159" s="26">
        <f t="shared" si="14"/>
        <v>36008.26</v>
      </c>
      <c r="K159" s="5"/>
      <c r="L159" s="5"/>
      <c r="M159" s="5"/>
      <c r="N159" s="5"/>
      <c r="O159" s="19"/>
      <c r="P159" s="5"/>
    </row>
    <row r="160" spans="1:16" ht="147.75" customHeight="1" x14ac:dyDescent="0.3">
      <c r="A160" s="61" t="s">
        <v>319</v>
      </c>
      <c r="B160" s="42" t="s">
        <v>321</v>
      </c>
      <c r="C160" s="86"/>
      <c r="D160" s="5"/>
      <c r="E160" s="5">
        <v>110122</v>
      </c>
      <c r="F160" s="5"/>
      <c r="G160" s="5"/>
      <c r="H160" s="5"/>
      <c r="I160" s="5">
        <v>-110122</v>
      </c>
      <c r="J160" s="26">
        <f t="shared" si="14"/>
        <v>0</v>
      </c>
      <c r="K160" s="5"/>
      <c r="L160" s="5"/>
      <c r="M160" s="5"/>
      <c r="N160" s="5"/>
      <c r="O160" s="19"/>
      <c r="P160" s="5"/>
    </row>
    <row r="161" spans="1:16" ht="147.75" customHeight="1" x14ac:dyDescent="0.3">
      <c r="A161" s="61" t="s">
        <v>320</v>
      </c>
      <c r="B161" s="42" t="s">
        <v>322</v>
      </c>
      <c r="C161" s="86"/>
      <c r="D161" s="5"/>
      <c r="E161" s="5">
        <v>110122</v>
      </c>
      <c r="F161" s="5"/>
      <c r="G161" s="5"/>
      <c r="H161" s="5"/>
      <c r="I161" s="5">
        <v>-110122</v>
      </c>
      <c r="J161" s="26">
        <f t="shared" si="14"/>
        <v>0</v>
      </c>
      <c r="K161" s="5"/>
      <c r="L161" s="5"/>
      <c r="M161" s="5"/>
      <c r="N161" s="5"/>
      <c r="O161" s="19"/>
      <c r="P161" s="5"/>
    </row>
    <row r="162" spans="1:16" ht="43.5" customHeight="1" x14ac:dyDescent="0.3">
      <c r="A162" s="63" t="s">
        <v>235</v>
      </c>
      <c r="B162" s="45" t="s">
        <v>51</v>
      </c>
      <c r="C162" s="87">
        <f>C163+C175</f>
        <v>3266768</v>
      </c>
      <c r="D162" s="87">
        <f>D163+D175</f>
        <v>0</v>
      </c>
      <c r="E162" s="87">
        <f>E163</f>
        <v>458579</v>
      </c>
      <c r="F162" s="87">
        <f>F172+F175</f>
        <v>1764694.66</v>
      </c>
      <c r="G162" s="87">
        <f>G163+G167+G169+G176</f>
        <v>0</v>
      </c>
      <c r="H162" s="87">
        <v>5000000</v>
      </c>
      <c r="I162" s="87">
        <v>-78120</v>
      </c>
      <c r="J162" s="26">
        <f t="shared" si="14"/>
        <v>10411921.66</v>
      </c>
      <c r="K162" s="5">
        <f>K163</f>
        <v>0</v>
      </c>
      <c r="L162" s="5"/>
      <c r="M162" s="5"/>
      <c r="N162" s="5">
        <f>N163</f>
        <v>0</v>
      </c>
      <c r="O162" s="19">
        <f>P162-N162</f>
        <v>0</v>
      </c>
      <c r="P162" s="5">
        <f>P163</f>
        <v>0</v>
      </c>
    </row>
    <row r="163" spans="1:16" ht="115.5" customHeight="1" x14ac:dyDescent="0.3">
      <c r="A163" s="61" t="s">
        <v>234</v>
      </c>
      <c r="B163" s="42" t="s">
        <v>110</v>
      </c>
      <c r="C163" s="86">
        <v>3064571</v>
      </c>
      <c r="D163" s="5"/>
      <c r="E163" s="5">
        <f>E164</f>
        <v>458579</v>
      </c>
      <c r="F163" s="5"/>
      <c r="G163" s="74">
        <f>G164</f>
        <v>0</v>
      </c>
      <c r="H163" s="74"/>
      <c r="I163" s="74"/>
      <c r="J163" s="26">
        <f t="shared" si="14"/>
        <v>3523150</v>
      </c>
      <c r="K163" s="5"/>
      <c r="L163" s="5"/>
      <c r="M163" s="5"/>
      <c r="N163" s="5"/>
      <c r="O163" s="19">
        <f>P163-N163</f>
        <v>0</v>
      </c>
      <c r="P163" s="5"/>
    </row>
    <row r="164" spans="1:16" ht="115.5" customHeight="1" x14ac:dyDescent="0.3">
      <c r="A164" s="61" t="s">
        <v>233</v>
      </c>
      <c r="B164" s="42" t="s">
        <v>111</v>
      </c>
      <c r="C164" s="86">
        <v>3063371</v>
      </c>
      <c r="D164" s="5"/>
      <c r="E164" s="5">
        <v>458579</v>
      </c>
      <c r="F164" s="92"/>
      <c r="G164" s="74"/>
      <c r="H164" s="74"/>
      <c r="I164" s="74"/>
      <c r="J164" s="26">
        <f t="shared" si="14"/>
        <v>3521950</v>
      </c>
      <c r="K164" s="5"/>
      <c r="L164" s="5"/>
      <c r="M164" s="5"/>
      <c r="N164" s="5"/>
      <c r="O164" s="19">
        <f>P164-N164</f>
        <v>0</v>
      </c>
      <c r="P164" s="5"/>
    </row>
    <row r="165" spans="1:16" ht="116.25" hidden="1" customHeight="1" x14ac:dyDescent="0.3">
      <c r="A165" s="61"/>
      <c r="B165" s="48" t="s">
        <v>112</v>
      </c>
      <c r="C165" s="86">
        <v>89619</v>
      </c>
      <c r="D165" s="5"/>
      <c r="E165" s="5"/>
      <c r="F165" s="84"/>
      <c r="G165" s="84"/>
      <c r="H165" s="84"/>
      <c r="I165" s="84"/>
      <c r="J165" s="26">
        <f t="shared" si="14"/>
        <v>89619</v>
      </c>
      <c r="K165" s="5"/>
      <c r="L165" s="5"/>
      <c r="M165" s="5"/>
      <c r="N165" s="5"/>
      <c r="O165" s="19">
        <f>P165-N165</f>
        <v>0</v>
      </c>
      <c r="P165" s="5"/>
    </row>
    <row r="166" spans="1:16" ht="102" customHeight="1" x14ac:dyDescent="0.3">
      <c r="A166" s="61"/>
      <c r="B166" s="48" t="s">
        <v>181</v>
      </c>
      <c r="C166" s="86">
        <v>3063371</v>
      </c>
      <c r="D166" s="5"/>
      <c r="E166" s="5">
        <v>458579</v>
      </c>
      <c r="F166" s="84"/>
      <c r="G166" s="84"/>
      <c r="H166" s="92"/>
      <c r="I166" s="84"/>
      <c r="J166" s="26">
        <f t="shared" si="14"/>
        <v>3521950</v>
      </c>
      <c r="K166" s="5"/>
      <c r="L166" s="5"/>
      <c r="M166" s="5"/>
      <c r="N166" s="5"/>
      <c r="O166" s="19"/>
      <c r="P166" s="5"/>
    </row>
    <row r="167" spans="1:16" ht="55.5" hidden="1" customHeight="1" x14ac:dyDescent="0.3">
      <c r="A167" s="54" t="s">
        <v>121</v>
      </c>
      <c r="B167" s="44" t="s">
        <v>122</v>
      </c>
      <c r="C167" s="86"/>
      <c r="D167" s="5"/>
      <c r="E167" s="5"/>
      <c r="F167" s="84"/>
      <c r="G167" s="74"/>
      <c r="H167" s="74">
        <f>H168</f>
        <v>0</v>
      </c>
      <c r="I167" s="74"/>
      <c r="J167" s="26">
        <f t="shared" si="14"/>
        <v>0</v>
      </c>
      <c r="K167" s="5"/>
      <c r="L167" s="5"/>
      <c r="M167" s="5"/>
      <c r="N167" s="5"/>
      <c r="O167" s="19"/>
      <c r="P167" s="5"/>
    </row>
    <row r="168" spans="1:16" ht="128.25" hidden="1" customHeight="1" x14ac:dyDescent="0.3">
      <c r="A168" s="54" t="s">
        <v>123</v>
      </c>
      <c r="B168" s="44" t="s">
        <v>122</v>
      </c>
      <c r="C168" s="86"/>
      <c r="D168" s="5"/>
      <c r="E168" s="5"/>
      <c r="F168" s="84"/>
      <c r="G168" s="74"/>
      <c r="H168" s="74"/>
      <c r="I168" s="74"/>
      <c r="J168" s="26">
        <f t="shared" si="14"/>
        <v>0</v>
      </c>
      <c r="K168" s="5"/>
      <c r="L168" s="5"/>
      <c r="M168" s="5"/>
      <c r="N168" s="5"/>
      <c r="O168" s="19"/>
      <c r="P168" s="5"/>
    </row>
    <row r="169" spans="1:16" ht="101.25" hidden="1" customHeight="1" x14ac:dyDescent="0.3">
      <c r="A169" s="54" t="s">
        <v>113</v>
      </c>
      <c r="B169" s="44" t="s">
        <v>120</v>
      </c>
      <c r="C169" s="86"/>
      <c r="D169" s="5"/>
      <c r="E169" s="5">
        <f>E170</f>
        <v>0</v>
      </c>
      <c r="F169" s="84"/>
      <c r="G169" s="84"/>
      <c r="H169" s="84"/>
      <c r="I169" s="84"/>
      <c r="J169" s="26">
        <f t="shared" si="14"/>
        <v>0</v>
      </c>
      <c r="K169" s="5"/>
      <c r="L169" s="5"/>
      <c r="M169" s="5"/>
      <c r="N169" s="5"/>
      <c r="O169" s="19"/>
      <c r="P169" s="5"/>
    </row>
    <row r="170" spans="1:16" ht="116.25" hidden="1" customHeight="1" x14ac:dyDescent="0.3">
      <c r="A170" s="54" t="s">
        <v>115</v>
      </c>
      <c r="B170" s="44" t="s">
        <v>114</v>
      </c>
      <c r="C170" s="86"/>
      <c r="D170" s="5"/>
      <c r="E170" s="5"/>
      <c r="F170" s="84"/>
      <c r="G170" s="84"/>
      <c r="H170" s="84"/>
      <c r="I170" s="84"/>
      <c r="J170" s="26">
        <f t="shared" si="14"/>
        <v>0</v>
      </c>
      <c r="K170" s="5"/>
      <c r="L170" s="5"/>
      <c r="M170" s="5"/>
      <c r="N170" s="5"/>
      <c r="O170" s="19"/>
      <c r="P170" s="5"/>
    </row>
    <row r="171" spans="1:16" ht="116.25" customHeight="1" x14ac:dyDescent="0.3">
      <c r="A171" s="54"/>
      <c r="B171" s="44" t="s">
        <v>242</v>
      </c>
      <c r="C171" s="86">
        <v>1200</v>
      </c>
      <c r="D171" s="5"/>
      <c r="E171" s="5"/>
      <c r="F171" s="84"/>
      <c r="G171" s="84"/>
      <c r="H171" s="84"/>
      <c r="I171" s="84"/>
      <c r="J171" s="26">
        <f t="shared" si="14"/>
        <v>1200</v>
      </c>
      <c r="K171" s="5"/>
      <c r="L171" s="5"/>
      <c r="M171" s="5"/>
      <c r="N171" s="5"/>
      <c r="O171" s="19"/>
      <c r="P171" s="5"/>
    </row>
    <row r="172" spans="1:16" ht="116.25" customHeight="1" x14ac:dyDescent="0.3">
      <c r="A172" s="54" t="s">
        <v>330</v>
      </c>
      <c r="B172" s="44" t="s">
        <v>331</v>
      </c>
      <c r="C172" s="86"/>
      <c r="D172" s="5"/>
      <c r="E172" s="5"/>
      <c r="F172" s="76">
        <v>1744680</v>
      </c>
      <c r="G172" s="84"/>
      <c r="H172" s="84"/>
      <c r="I172" s="84">
        <v>-78120</v>
      </c>
      <c r="J172" s="26">
        <f t="shared" si="14"/>
        <v>1666560</v>
      </c>
      <c r="K172" s="5"/>
      <c r="L172" s="5"/>
      <c r="M172" s="5"/>
      <c r="N172" s="5"/>
      <c r="O172" s="19"/>
      <c r="P172" s="5"/>
    </row>
    <row r="173" spans="1:16" ht="116.25" customHeight="1" x14ac:dyDescent="0.3">
      <c r="A173" s="54" t="s">
        <v>332</v>
      </c>
      <c r="B173" s="44" t="s">
        <v>333</v>
      </c>
      <c r="C173" s="86"/>
      <c r="D173" s="5"/>
      <c r="E173" s="5"/>
      <c r="F173" s="76">
        <v>1744680</v>
      </c>
      <c r="G173" s="84"/>
      <c r="H173" s="84"/>
      <c r="I173" s="84">
        <v>-78120</v>
      </c>
      <c r="J173" s="26">
        <f t="shared" si="14"/>
        <v>1666560</v>
      </c>
      <c r="K173" s="5"/>
      <c r="L173" s="5"/>
      <c r="M173" s="5"/>
      <c r="N173" s="5"/>
      <c r="O173" s="19"/>
      <c r="P173" s="5"/>
    </row>
    <row r="174" spans="1:16" ht="116.25" customHeight="1" x14ac:dyDescent="0.3">
      <c r="A174" s="54" t="s">
        <v>259</v>
      </c>
      <c r="B174" s="44" t="s">
        <v>260</v>
      </c>
      <c r="C174" s="86"/>
      <c r="D174" s="5"/>
      <c r="E174" s="5"/>
      <c r="F174" s="84"/>
      <c r="G174" s="84"/>
      <c r="H174" s="84"/>
      <c r="I174" s="84"/>
      <c r="J174" s="26">
        <f t="shared" si="14"/>
        <v>0</v>
      </c>
      <c r="K174" s="5"/>
      <c r="L174" s="5"/>
      <c r="M174" s="5"/>
      <c r="N174" s="5"/>
      <c r="O174" s="19"/>
      <c r="P174" s="5"/>
    </row>
    <row r="175" spans="1:16" ht="40.5" customHeight="1" x14ac:dyDescent="0.3">
      <c r="A175" s="61" t="s">
        <v>232</v>
      </c>
      <c r="B175" s="47" t="s">
        <v>116</v>
      </c>
      <c r="C175" s="88">
        <v>202197</v>
      </c>
      <c r="D175" s="5"/>
      <c r="E175" s="74"/>
      <c r="F175" s="5">
        <v>20014.66</v>
      </c>
      <c r="G175" s="5"/>
      <c r="H175" s="5">
        <v>5000000</v>
      </c>
      <c r="I175" s="5"/>
      <c r="J175" s="26">
        <f t="shared" si="14"/>
        <v>5222211.66</v>
      </c>
      <c r="K175" s="5"/>
      <c r="L175" s="5">
        <f>M175-K175</f>
        <v>0</v>
      </c>
      <c r="M175" s="5"/>
      <c r="N175" s="5"/>
      <c r="O175" s="19">
        <f>P175-N175</f>
        <v>0</v>
      </c>
      <c r="P175" s="5"/>
    </row>
    <row r="176" spans="1:16" ht="62.25" customHeight="1" x14ac:dyDescent="0.3">
      <c r="A176" s="62" t="s">
        <v>231</v>
      </c>
      <c r="B176" s="49" t="s">
        <v>117</v>
      </c>
      <c r="C176" s="86">
        <v>202197</v>
      </c>
      <c r="D176" s="5"/>
      <c r="E176" s="5"/>
      <c r="F176" s="74">
        <v>20014.66</v>
      </c>
      <c r="G176" s="84"/>
      <c r="H176" s="92">
        <v>5000000</v>
      </c>
      <c r="I176" s="84"/>
      <c r="J176" s="26">
        <f t="shared" si="14"/>
        <v>5222211.66</v>
      </c>
      <c r="K176" s="5">
        <v>0</v>
      </c>
      <c r="L176" s="5">
        <f>M176-K176</f>
        <v>0</v>
      </c>
      <c r="M176" s="5">
        <v>0</v>
      </c>
      <c r="N176" s="5">
        <v>0</v>
      </c>
      <c r="O176" s="19">
        <f>P176-N176</f>
        <v>0</v>
      </c>
      <c r="P176" s="5">
        <v>0</v>
      </c>
    </row>
    <row r="177" spans="1:16" ht="61.5" customHeight="1" x14ac:dyDescent="0.3">
      <c r="A177" s="68"/>
      <c r="B177" s="49" t="s">
        <v>182</v>
      </c>
      <c r="C177" s="89">
        <v>202197</v>
      </c>
      <c r="D177" s="5"/>
      <c r="E177" s="5"/>
      <c r="F177" s="74">
        <v>20014.66</v>
      </c>
      <c r="G177" s="84"/>
      <c r="H177" s="92"/>
      <c r="I177" s="84"/>
      <c r="J177" s="26">
        <f t="shared" si="14"/>
        <v>222211.66</v>
      </c>
      <c r="K177" s="5"/>
      <c r="L177" s="5"/>
      <c r="M177" s="5"/>
      <c r="N177" s="5"/>
      <c r="O177" s="19"/>
      <c r="P177" s="5"/>
    </row>
    <row r="178" spans="1:16" ht="73.5" hidden="1" customHeight="1" x14ac:dyDescent="0.3">
      <c r="A178" s="64" t="s">
        <v>127</v>
      </c>
      <c r="B178" s="40" t="s">
        <v>128</v>
      </c>
      <c r="C178" s="89"/>
      <c r="D178" s="19">
        <f>D180</f>
        <v>-62754.77</v>
      </c>
      <c r="E178" s="5"/>
      <c r="F178" s="84"/>
      <c r="G178" s="84"/>
      <c r="H178" s="92"/>
      <c r="I178" s="84"/>
      <c r="J178" s="26">
        <f t="shared" si="14"/>
        <v>-62754.77</v>
      </c>
      <c r="K178" s="5"/>
      <c r="L178" s="5"/>
      <c r="M178" s="5"/>
      <c r="N178" s="5"/>
      <c r="O178" s="19"/>
      <c r="P178" s="5"/>
    </row>
    <row r="179" spans="1:16" ht="73.5" hidden="1" customHeight="1" x14ac:dyDescent="0.3">
      <c r="A179" s="65" t="s">
        <v>203</v>
      </c>
      <c r="B179" s="39" t="s">
        <v>118</v>
      </c>
      <c r="C179" s="89"/>
      <c r="D179" s="19"/>
      <c r="E179" s="5"/>
      <c r="F179" s="84"/>
      <c r="G179" s="84"/>
      <c r="H179" s="92"/>
      <c r="I179" s="84"/>
      <c r="J179" s="26">
        <f t="shared" si="14"/>
        <v>0</v>
      </c>
      <c r="K179" s="5"/>
      <c r="L179" s="5"/>
      <c r="M179" s="5"/>
      <c r="N179" s="5"/>
      <c r="O179" s="19"/>
      <c r="P179" s="5"/>
    </row>
    <row r="180" spans="1:16" ht="96" hidden="1" customHeight="1" x14ac:dyDescent="0.3">
      <c r="A180" s="65" t="s">
        <v>183</v>
      </c>
      <c r="B180" s="39" t="s">
        <v>204</v>
      </c>
      <c r="C180" s="89"/>
      <c r="D180" s="90">
        <v>-62754.77</v>
      </c>
      <c r="E180" s="84"/>
      <c r="F180" s="84"/>
      <c r="G180" s="5"/>
      <c r="H180" s="97"/>
      <c r="I180" s="5"/>
      <c r="J180" s="26">
        <f t="shared" si="14"/>
        <v>-62754.77</v>
      </c>
      <c r="K180" s="5"/>
      <c r="L180" s="5">
        <f>M180-K180</f>
        <v>0</v>
      </c>
      <c r="M180" s="5"/>
      <c r="N180" s="5"/>
      <c r="O180" s="19">
        <f>P180-N180</f>
        <v>0</v>
      </c>
      <c r="P180" s="5"/>
    </row>
    <row r="181" spans="1:16" ht="96" customHeight="1" x14ac:dyDescent="0.3">
      <c r="A181" s="65"/>
      <c r="B181" s="39" t="s">
        <v>334</v>
      </c>
      <c r="C181" s="89"/>
      <c r="D181" s="90"/>
      <c r="E181" s="84"/>
      <c r="F181" s="84"/>
      <c r="G181" s="5"/>
      <c r="H181" s="97">
        <v>5000000</v>
      </c>
      <c r="I181" s="5"/>
      <c r="J181" s="26">
        <f t="shared" si="14"/>
        <v>5000000</v>
      </c>
      <c r="K181" s="5"/>
      <c r="L181" s="5"/>
      <c r="M181" s="5"/>
      <c r="N181" s="5"/>
      <c r="O181" s="19"/>
      <c r="P181" s="5"/>
    </row>
    <row r="182" spans="1:16" ht="96" customHeight="1" x14ac:dyDescent="0.3">
      <c r="A182" s="65"/>
      <c r="B182" s="39" t="s">
        <v>214</v>
      </c>
      <c r="C182" s="89">
        <v>198263</v>
      </c>
      <c r="D182" s="90"/>
      <c r="E182" s="92"/>
      <c r="F182" s="84"/>
      <c r="G182" s="5"/>
      <c r="H182" s="97"/>
      <c r="I182" s="5"/>
      <c r="J182" s="26">
        <f t="shared" si="14"/>
        <v>198263</v>
      </c>
      <c r="K182" s="5"/>
      <c r="L182" s="5"/>
      <c r="M182" s="5"/>
      <c r="N182" s="5"/>
      <c r="O182" s="19"/>
      <c r="P182" s="5"/>
    </row>
    <row r="183" spans="1:16" ht="27.75" customHeight="1" x14ac:dyDescent="0.3">
      <c r="A183" s="66"/>
      <c r="B183" s="17" t="s">
        <v>52</v>
      </c>
      <c r="C183" s="26">
        <f>C106+C7</f>
        <v>175815248.81</v>
      </c>
      <c r="D183" s="26">
        <f>D106+D7</f>
        <v>6730959.6699999999</v>
      </c>
      <c r="E183" s="26">
        <f>E106+E7</f>
        <v>802701</v>
      </c>
      <c r="F183" s="26">
        <f>F7+F106</f>
        <v>3129130.66</v>
      </c>
      <c r="G183" s="26">
        <f>G7+G106</f>
        <v>0</v>
      </c>
      <c r="H183" s="26">
        <f>H7+H106</f>
        <v>7498742.3899999997</v>
      </c>
      <c r="I183" s="26">
        <f>I7+I106</f>
        <v>-2029480.4800000004</v>
      </c>
      <c r="J183" s="26">
        <f t="shared" si="14"/>
        <v>191947302.04999998</v>
      </c>
      <c r="K183" s="14" t="e">
        <f>K106+K7</f>
        <v>#REF!</v>
      </c>
      <c r="L183" s="14" t="e">
        <f>M183-K183</f>
        <v>#REF!</v>
      </c>
      <c r="M183" s="14" t="e">
        <f>M106+M7</f>
        <v>#REF!</v>
      </c>
      <c r="N183" s="14" t="e">
        <f>N106+N7</f>
        <v>#REF!</v>
      </c>
      <c r="O183" s="14" t="e">
        <f>P183-N183</f>
        <v>#REF!</v>
      </c>
      <c r="P183" s="14" t="e">
        <f>P106+P7</f>
        <v>#REF!</v>
      </c>
    </row>
    <row r="184" spans="1:16" x14ac:dyDescent="0.3">
      <c r="A184" s="23"/>
      <c r="B184" s="29"/>
      <c r="C184" s="29"/>
      <c r="D184" s="29"/>
      <c r="E184" s="29"/>
      <c r="F184" s="29"/>
      <c r="G184" s="29"/>
      <c r="H184" s="29"/>
      <c r="I184" s="29"/>
      <c r="J184" s="30"/>
      <c r="K184" s="6"/>
      <c r="L184" s="6"/>
      <c r="M184" s="6"/>
      <c r="N184" s="6"/>
      <c r="O184" s="6"/>
      <c r="P184" s="6"/>
    </row>
    <row r="185" spans="1:16" x14ac:dyDescent="0.3">
      <c r="A185" s="29"/>
      <c r="B185" s="29"/>
      <c r="C185" s="29"/>
      <c r="D185" s="29"/>
      <c r="E185" s="29"/>
      <c r="F185" s="29"/>
      <c r="G185" s="29"/>
      <c r="H185" s="29"/>
      <c r="I185" s="29"/>
      <c r="J185" s="30"/>
      <c r="K185" s="21"/>
      <c r="L185" s="6"/>
      <c r="M185" s="6"/>
      <c r="N185" s="21"/>
      <c r="O185" s="6"/>
      <c r="P185" s="6"/>
    </row>
    <row r="186" spans="1:16" x14ac:dyDescent="0.3">
      <c r="J186" s="23"/>
      <c r="K186" s="1"/>
      <c r="L186" s="1"/>
      <c r="M186" s="1"/>
      <c r="N186" s="1"/>
      <c r="O186" s="1"/>
      <c r="P186" s="1"/>
    </row>
    <row r="187" spans="1:16" x14ac:dyDescent="0.3">
      <c r="J187" s="23"/>
      <c r="K187" s="1"/>
      <c r="L187" s="1"/>
      <c r="M187" s="1"/>
      <c r="N187" s="1"/>
      <c r="O187" s="1"/>
      <c r="P187" s="1"/>
    </row>
  </sheetData>
  <autoFilter ref="A6:P183"/>
  <mergeCells count="16">
    <mergeCell ref="G3:G5"/>
    <mergeCell ref="H3:H5"/>
    <mergeCell ref="I3:I5"/>
    <mergeCell ref="A1:P1"/>
    <mergeCell ref="O3:O5"/>
    <mergeCell ref="P3:P5"/>
    <mergeCell ref="L3:L5"/>
    <mergeCell ref="M3:M5"/>
    <mergeCell ref="N3:N5"/>
    <mergeCell ref="K3:K5"/>
    <mergeCell ref="J2:K2"/>
    <mergeCell ref="D3:D5"/>
    <mergeCell ref="E3:E5"/>
    <mergeCell ref="F3:F5"/>
    <mergeCell ref="A3:A5"/>
    <mergeCell ref="B3:B5"/>
  </mergeCells>
  <pageMargins left="0.39370078740157483" right="0.39370078740157483" top="0.47244094488188981" bottom="0.31496062992125984" header="0.27559055118110237" footer="0.27559055118110237"/>
  <pageSetup paperSize="9" scale="48" fitToHeight="0" orientation="landscape" r:id="rId1"/>
  <headerFooter>
    <oddHeader>&amp;C&amp;P</oddHeader>
  </headerFooter>
  <rowBreaks count="1" manualBreakCount="1">
    <brk id="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Варульникова С.</dc:creator>
  <cp:lastModifiedBy>Богдановская Л. В.</cp:lastModifiedBy>
  <cp:lastPrinted>2020-03-24T06:53:03Z</cp:lastPrinted>
  <dcterms:created xsi:type="dcterms:W3CDTF">2012-04-06T11:02:09Z</dcterms:created>
  <dcterms:modified xsi:type="dcterms:W3CDTF">2021-05-27T12:54:13Z</dcterms:modified>
</cp:coreProperties>
</file>